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445" activeTab="3"/>
  </bookViews>
  <sheets>
    <sheet name="Bursa-PL" sheetId="1" r:id="rId1"/>
    <sheet name="Bursa-BS" sheetId="2" r:id="rId2"/>
    <sheet name="Bursa-SE" sheetId="3" r:id="rId3"/>
    <sheet name="Bursa-CF" sheetId="4" r:id="rId4"/>
  </sheets>
  <definedNames>
    <definedName name="_xlnm.Print_Area" localSheetId="1">'Bursa-BS'!$A$1:$G$73</definedName>
    <definedName name="_xlnm.Print_Area" localSheetId="0">'Bursa-PL'!$A$1:$J$70</definedName>
    <definedName name="_xlnm.Print_Area" localSheetId="2">'Bursa-SE'!$A$1:$V$40</definedName>
    <definedName name="_xlnm.Print_Titles" localSheetId="3">'Bursa-CF'!$1:$15</definedName>
    <definedName name="_xlnm.Print_Titles" localSheetId="0">'Bursa-PL'!$1:$16</definedName>
  </definedNames>
  <calcPr fullCalcOnLoad="1"/>
</workbook>
</file>

<file path=xl/sharedStrings.xml><?xml version="1.0" encoding="utf-8"?>
<sst xmlns="http://schemas.openxmlformats.org/spreadsheetml/2006/main" count="183" uniqueCount="141">
  <si>
    <t>Exchange</t>
  </si>
  <si>
    <t>Amount due from customers for contract work</t>
  </si>
  <si>
    <t>Land held for development</t>
  </si>
  <si>
    <t>Corresponding</t>
  </si>
  <si>
    <t>Period</t>
  </si>
  <si>
    <t>Inventories</t>
  </si>
  <si>
    <t>Trade receivables</t>
  </si>
  <si>
    <t>Administrative expenses</t>
  </si>
  <si>
    <t xml:space="preserve">Share </t>
  </si>
  <si>
    <t xml:space="preserve">Retained </t>
  </si>
  <si>
    <t>Share</t>
  </si>
  <si>
    <t>Finance costs</t>
  </si>
  <si>
    <t>Total</t>
  </si>
  <si>
    <t>Revaluation</t>
  </si>
  <si>
    <t>Bank overdrafts</t>
  </si>
  <si>
    <t xml:space="preserve">Current </t>
  </si>
  <si>
    <t xml:space="preserve">Year </t>
  </si>
  <si>
    <t>Quarter</t>
  </si>
  <si>
    <t>Current</t>
  </si>
  <si>
    <t>Year</t>
  </si>
  <si>
    <t>Todate</t>
  </si>
  <si>
    <t>Amount due to customers for contract work</t>
  </si>
  <si>
    <t>Cost of sales</t>
  </si>
  <si>
    <t>Revenue</t>
  </si>
  <si>
    <t>Gross profit</t>
  </si>
  <si>
    <t>Individual Quarter</t>
  </si>
  <si>
    <t>Cumulative Quarter</t>
  </si>
  <si>
    <t>RM'000</t>
  </si>
  <si>
    <t>Preceding</t>
  </si>
  <si>
    <t>RM '000</t>
  </si>
  <si>
    <t>Trade payables</t>
  </si>
  <si>
    <t>Share capital</t>
  </si>
  <si>
    <t>Non-current assets</t>
  </si>
  <si>
    <t>capital</t>
  </si>
  <si>
    <t>premium</t>
  </si>
  <si>
    <t>reserve</t>
  </si>
  <si>
    <t>Distributable</t>
  </si>
  <si>
    <t>Other income</t>
  </si>
  <si>
    <t>UNAUDITED</t>
  </si>
  <si>
    <t>AUDITED</t>
  </si>
  <si>
    <t>AS AT</t>
  </si>
  <si>
    <t>Investment in associates</t>
  </si>
  <si>
    <t>Deferred tax assets</t>
  </si>
  <si>
    <t>ASSETS</t>
  </si>
  <si>
    <t>Development costs</t>
  </si>
  <si>
    <t>Other receivables</t>
  </si>
  <si>
    <t>Income tax expense</t>
  </si>
  <si>
    <t>TOTAL ASSETS</t>
  </si>
  <si>
    <t>EQUITY AND LIABILITIES</t>
  </si>
  <si>
    <t>Share premium</t>
  </si>
  <si>
    <t>Other reserves</t>
  </si>
  <si>
    <t>Retained earnings</t>
  </si>
  <si>
    <t>Total equity</t>
  </si>
  <si>
    <t>Borrowings</t>
  </si>
  <si>
    <t xml:space="preserve">Other payables </t>
  </si>
  <si>
    <t>Current tax payable</t>
  </si>
  <si>
    <t>Non-current liabilities</t>
  </si>
  <si>
    <t>Total liabilities</t>
  </si>
  <si>
    <t>TOTAL EQUITY AND LIABILITIES</t>
  </si>
  <si>
    <t>CONDENSED CONSOLIDATED STATEMENT OF CHANGES IN EQUITY</t>
  </si>
  <si>
    <t>equity</t>
  </si>
  <si>
    <t>Non-Distributable</t>
  </si>
  <si>
    <t>As at</t>
  </si>
  <si>
    <t>Property, plant &amp; equipment</t>
  </si>
  <si>
    <t>Net assets per share (RM)</t>
  </si>
  <si>
    <t>earnings</t>
  </si>
  <si>
    <t>Intangible assets</t>
  </si>
  <si>
    <t>Current liabilities</t>
  </si>
  <si>
    <t>Current assets</t>
  </si>
  <si>
    <t>Other</t>
  </si>
  <si>
    <t>Cash and cash equivalents</t>
  </si>
  <si>
    <t>Prepaid lease payments</t>
  </si>
  <si>
    <t>interests</t>
  </si>
  <si>
    <t>To Date</t>
  </si>
  <si>
    <t xml:space="preserve"> ZECON BERHAD (134463-X)</t>
  </si>
  <si>
    <t xml:space="preserve">          ZECON BERHAD (134463-X)</t>
  </si>
  <si>
    <t xml:space="preserve">                     ZECON BERHAD (134463-X)</t>
  </si>
  <si>
    <t>ZECON BERHAD (134463-X)</t>
  </si>
  <si>
    <t>Operating profit</t>
  </si>
  <si>
    <t>At 1 January 2009</t>
  </si>
  <si>
    <t>Cash and cash equivalents at the end of the financial period</t>
  </si>
  <si>
    <t>Cash and cash equivalents at the beginning of the financial period</t>
  </si>
  <si>
    <t>Cash and cash equivalents at the end of the financial period comprise the following :</t>
  </si>
  <si>
    <t>Deposits with licensed banks</t>
  </si>
  <si>
    <t>Cash and bank balances</t>
  </si>
  <si>
    <t>31.12.2009</t>
  </si>
  <si>
    <t>At 1 January 2010</t>
  </si>
  <si>
    <t>the year ended 31 December 2009 and the accompanying explanatory notes attached to the interim financial statements.</t>
  </si>
  <si>
    <t>CONDENSED CONSOLIDATED STATEMENT OF FINANCIAL POSITION</t>
  </si>
  <si>
    <t>CONDENSED CONSOLIDATED STATEMENT OF COMPREHENSIVE INCOME</t>
  </si>
  <si>
    <t>Share of profit of associates</t>
  </si>
  <si>
    <t>for the period, net of tax</t>
  </si>
  <si>
    <t>Effect arising from adoption of FRS 139</t>
  </si>
  <si>
    <t>At 1 January 2010, as restated</t>
  </si>
  <si>
    <t>Net cash generated from/(used in) operating activities</t>
  </si>
  <si>
    <t xml:space="preserve">total comprehensive income </t>
  </si>
  <si>
    <t>Equity holders of the Company</t>
  </si>
  <si>
    <t xml:space="preserve">  to equity holders of the Company:</t>
  </si>
  <si>
    <t>Attributable to Equity Holders of the Company</t>
  </si>
  <si>
    <t>CONDENSED CONSOLIDATED STATEMENT OF CASH FLOWS</t>
  </si>
  <si>
    <t xml:space="preserve">The Condensed Consolidated Statement of Financial Position should be read in conjunction with the audited financial statements for </t>
  </si>
  <si>
    <t>Investment in jointly controlled entities</t>
  </si>
  <si>
    <t>Net cash used in investing activities</t>
  </si>
  <si>
    <t>Net cash (used in) / generated from financing activities</t>
  </si>
  <si>
    <t>Net increase/(decrease) in cash and cash equivalents</t>
  </si>
  <si>
    <t>Other expenses</t>
  </si>
  <si>
    <t>Equity attributable to equity holders of the company</t>
  </si>
  <si>
    <t>Investment In Securities</t>
  </si>
  <si>
    <t>Non</t>
  </si>
  <si>
    <t>Controlling</t>
  </si>
  <si>
    <t>Non-controlling interests</t>
  </si>
  <si>
    <t>Non-controlling interest</t>
  </si>
  <si>
    <t xml:space="preserve">Other comprehensive income </t>
  </si>
  <si>
    <t>Loss on fair value changes</t>
  </si>
  <si>
    <t>Other comprehensive income for the year, net of tax</t>
  </si>
  <si>
    <t xml:space="preserve">The Condensed Consolidated Statement of Comprehensive Income should be read in conjunction with the </t>
  </si>
  <si>
    <t>attached to the interim financial statements.</t>
  </si>
  <si>
    <t xml:space="preserve">audited financial statements for the year ended 31 December 2009 and the accompanying explanatory notes </t>
  </si>
  <si>
    <t>Fair value</t>
  </si>
  <si>
    <t>adjustment</t>
  </si>
  <si>
    <t>Net loss on available-for-sale financial assets</t>
  </si>
  <si>
    <t>The Condensed Consolidated Statement of Financial Position should be read in conjunction with the</t>
  </si>
  <si>
    <t>attached to the interim financial statements</t>
  </si>
  <si>
    <t>audited financial statements for the year ended 31 December 2009 and the accompanying explanatory notes</t>
  </si>
  <si>
    <t xml:space="preserve"> </t>
  </si>
  <si>
    <t>FOR THE PERIOD ENDED 31 DECEMBER 2010</t>
  </si>
  <si>
    <t>AS AT 31 DECEMBER 2010</t>
  </si>
  <si>
    <t>At  31 DECEMBER 2010</t>
  </si>
  <si>
    <t>31.12.2010</t>
  </si>
  <si>
    <t>Disposal of partial interest in subsidiary</t>
  </si>
  <si>
    <t>At 31 December 2009</t>
  </si>
  <si>
    <t>Profit  before taxation</t>
  </si>
  <si>
    <t>Profit  after taxation</t>
  </si>
  <si>
    <t>Profit for the period representing</t>
  </si>
  <si>
    <t xml:space="preserve">Earnings per share attributable </t>
  </si>
  <si>
    <t xml:space="preserve">Earnings per share for the </t>
  </si>
  <si>
    <t>year (sen)</t>
  </si>
  <si>
    <t>.</t>
  </si>
  <si>
    <t>Profit/(loss) attributable to:</t>
  </si>
  <si>
    <t>Total comprehensive income attributable to:</t>
  </si>
  <si>
    <t>Total comprehensive income for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</si>
</sst>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_);\(#,##0.000\)"/>
    <numFmt numFmtId="171" formatCode="_(* #,##0.000_);_(* \(#,##0.000\);_(* &quot;-&quot;???_);_(@_)"/>
    <numFmt numFmtId="172" formatCode="#,##0.0000000000_);\(#,##0.0000000000\)"/>
    <numFmt numFmtId="173" formatCode="_(* #,##0.0_);_(* \(#,##0.0\);_(* &quot;-&quot;??_);_(@_)"/>
    <numFmt numFmtId="174" formatCode="_(* #,##0_);_(* \(#,##0\);_(* &quot;-&quot;??_);_(@_)"/>
    <numFmt numFmtId="175" formatCode="#,##0.00000000000_);\(#,##0.00000000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41" fontId="2" fillId="16" borderId="0" xfId="0" applyNumberFormat="1" applyFont="1" applyFill="1" applyAlignment="1">
      <alignment/>
    </xf>
    <xf numFmtId="37" fontId="2" fillId="16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37" fontId="3" fillId="16" borderId="0" xfId="0" applyNumberFormat="1" applyFont="1" applyFill="1" applyAlignment="1">
      <alignment/>
    </xf>
    <xf numFmtId="37" fontId="3" fillId="16" borderId="0" xfId="0" applyNumberFormat="1" applyFont="1" applyFill="1" applyAlignment="1">
      <alignment horizontal="center"/>
    </xf>
    <xf numFmtId="37" fontId="2" fillId="16" borderId="0" xfId="0" applyNumberFormat="1" applyFont="1" applyFill="1" applyBorder="1" applyAlignment="1">
      <alignment/>
    </xf>
    <xf numFmtId="41" fontId="2" fillId="16" borderId="0" xfId="0" applyNumberFormat="1" applyFont="1" applyFill="1" applyBorder="1" applyAlignment="1">
      <alignment/>
    </xf>
    <xf numFmtId="41" fontId="2" fillId="16" borderId="11" xfId="0" applyNumberFormat="1" applyFont="1" applyFill="1" applyBorder="1" applyAlignment="1">
      <alignment/>
    </xf>
    <xf numFmtId="41" fontId="2" fillId="16" borderId="10" xfId="0" applyNumberFormat="1" applyFont="1" applyFill="1" applyBorder="1" applyAlignment="1">
      <alignment/>
    </xf>
    <xf numFmtId="0" fontId="2" fillId="16" borderId="0" xfId="0" applyFont="1" applyFill="1" applyAlignment="1">
      <alignment/>
    </xf>
    <xf numFmtId="39" fontId="2" fillId="16" borderId="0" xfId="0" applyNumberFormat="1" applyFont="1" applyFill="1" applyAlignment="1">
      <alignment/>
    </xf>
    <xf numFmtId="39" fontId="2" fillId="16" borderId="0" xfId="0" applyNumberFormat="1" applyFont="1" applyFill="1" applyAlignment="1">
      <alignment horizontal="right"/>
    </xf>
    <xf numFmtId="0" fontId="2" fillId="16" borderId="0" xfId="0" applyFont="1" applyFill="1" applyAlignment="1">
      <alignment horizontal="center"/>
    </xf>
    <xf numFmtId="37" fontId="2" fillId="16" borderId="11" xfId="0" applyNumberFormat="1" applyFont="1" applyFill="1" applyBorder="1" applyAlignment="1">
      <alignment/>
    </xf>
    <xf numFmtId="37" fontId="2" fillId="16" borderId="12" xfId="0" applyNumberFormat="1" applyFont="1" applyFill="1" applyBorder="1" applyAlignment="1">
      <alignment/>
    </xf>
    <xf numFmtId="0" fontId="2" fillId="16" borderId="0" xfId="0" applyFont="1" applyFill="1" applyBorder="1" applyAlignment="1">
      <alignment/>
    </xf>
    <xf numFmtId="37" fontId="3" fillId="16" borderId="0" xfId="0" applyNumberFormat="1" applyFont="1" applyFill="1" applyAlignment="1">
      <alignment/>
    </xf>
    <xf numFmtId="37" fontId="5" fillId="16" borderId="0" xfId="0" applyNumberFormat="1" applyFont="1" applyFill="1" applyAlignment="1">
      <alignment horizontal="center"/>
    </xf>
    <xf numFmtId="0" fontId="2" fillId="16" borderId="0" xfId="0" applyFont="1" applyFill="1" applyAlignment="1" quotePrefix="1">
      <alignment/>
    </xf>
    <xf numFmtId="41" fontId="3" fillId="16" borderId="11" xfId="0" applyNumberFormat="1" applyFont="1" applyFill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9" fontId="2" fillId="0" borderId="0" xfId="57" applyFont="1" applyBorder="1" applyAlignment="1">
      <alignment/>
    </xf>
    <xf numFmtId="37" fontId="2" fillId="16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37" fontId="2" fillId="16" borderId="0" xfId="0" applyNumberFormat="1" applyFont="1" applyFill="1" applyBorder="1" applyAlignment="1">
      <alignment/>
    </xf>
    <xf numFmtId="41" fontId="2" fillId="16" borderId="0" xfId="0" applyNumberFormat="1" applyFont="1" applyFill="1" applyBorder="1" applyAlignment="1">
      <alignment/>
    </xf>
    <xf numFmtId="37" fontId="2" fillId="16" borderId="11" xfId="0" applyNumberFormat="1" applyFont="1" applyFill="1" applyBorder="1" applyAlignment="1">
      <alignment/>
    </xf>
    <xf numFmtId="41" fontId="2" fillId="16" borderId="11" xfId="0" applyNumberFormat="1" applyFont="1" applyFill="1" applyBorder="1" applyAlignment="1">
      <alignment/>
    </xf>
    <xf numFmtId="41" fontId="2" fillId="16" borderId="0" xfId="0" applyNumberFormat="1" applyFont="1" applyFill="1" applyAlignment="1">
      <alignment/>
    </xf>
    <xf numFmtId="37" fontId="2" fillId="16" borderId="13" xfId="0" applyNumberFormat="1" applyFont="1" applyFill="1" applyBorder="1" applyAlignment="1">
      <alignment/>
    </xf>
    <xf numFmtId="37" fontId="2" fillId="16" borderId="10" xfId="0" applyNumberFormat="1" applyFont="1" applyFill="1" applyBorder="1" applyAlignment="1">
      <alignment/>
    </xf>
    <xf numFmtId="41" fontId="2" fillId="16" borderId="10" xfId="0" applyNumberFormat="1" applyFont="1" applyFill="1" applyBorder="1" applyAlignment="1">
      <alignment/>
    </xf>
    <xf numFmtId="39" fontId="2" fillId="16" borderId="0" xfId="0" applyNumberFormat="1" applyFont="1" applyFill="1" applyAlignment="1">
      <alignment/>
    </xf>
    <xf numFmtId="43" fontId="2" fillId="16" borderId="0" xfId="42" applyFont="1" applyFill="1" applyAlignment="1">
      <alignment/>
    </xf>
    <xf numFmtId="39" fontId="2" fillId="16" borderId="0" xfId="0" applyNumberFormat="1" applyFont="1" applyFill="1" applyAlignment="1">
      <alignment horizontal="right"/>
    </xf>
    <xf numFmtId="37" fontId="3" fillId="16" borderId="0" xfId="0" applyNumberFormat="1" applyFont="1" applyFill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 horizontal="center"/>
    </xf>
    <xf numFmtId="0" fontId="2" fillId="16" borderId="0" xfId="0" applyFont="1" applyFill="1" applyBorder="1" applyAlignment="1">
      <alignment/>
    </xf>
    <xf numFmtId="37" fontId="2" fillId="16" borderId="12" xfId="0" applyNumberFormat="1" applyFont="1" applyFill="1" applyBorder="1" applyAlignment="1">
      <alignment/>
    </xf>
    <xf numFmtId="39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7" fontId="3" fillId="16" borderId="0" xfId="0" applyNumberFormat="1" applyFont="1" applyFill="1" applyAlignment="1">
      <alignment horizontal="center"/>
    </xf>
    <xf numFmtId="41" fontId="2" fillId="16" borderId="14" xfId="0" applyNumberFormat="1" applyFont="1" applyFill="1" applyBorder="1" applyAlignment="1">
      <alignment/>
    </xf>
    <xf numFmtId="37" fontId="2" fillId="0" borderId="14" xfId="0" applyNumberFormat="1" applyFont="1" applyBorder="1" applyAlignment="1">
      <alignment/>
    </xf>
    <xf numFmtId="41" fontId="2" fillId="16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37" fontId="2" fillId="16" borderId="0" xfId="0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174" fontId="2" fillId="0" borderId="0" xfId="42" applyNumberFormat="1" applyFont="1" applyFill="1" applyAlignment="1">
      <alignment/>
    </xf>
    <xf numFmtId="174" fontId="2" fillId="16" borderId="0" xfId="42" applyNumberFormat="1" applyFont="1" applyFill="1" applyAlignment="1">
      <alignment/>
    </xf>
    <xf numFmtId="174" fontId="2" fillId="16" borderId="0" xfId="42" applyNumberFormat="1" applyFont="1" applyFill="1" applyBorder="1" applyAlignment="1">
      <alignment/>
    </xf>
    <xf numFmtId="174" fontId="2" fillId="16" borderId="11" xfId="42" applyNumberFormat="1" applyFont="1" applyFill="1" applyBorder="1" applyAlignment="1">
      <alignment/>
    </xf>
    <xf numFmtId="174" fontId="2" fillId="16" borderId="0" xfId="42" applyNumberFormat="1" applyFont="1" applyFill="1" applyAlignment="1">
      <alignment/>
    </xf>
    <xf numFmtId="174" fontId="2" fillId="16" borderId="14" xfId="42" applyNumberFormat="1" applyFont="1" applyFill="1" applyBorder="1" applyAlignment="1">
      <alignment/>
    </xf>
    <xf numFmtId="9" fontId="2" fillId="16" borderId="0" xfId="57" applyFont="1" applyFill="1" applyBorder="1" applyAlignment="1">
      <alignment/>
    </xf>
    <xf numFmtId="174" fontId="2" fillId="0" borderId="0" xfId="42" applyNumberFormat="1" applyFont="1" applyAlignment="1">
      <alignment/>
    </xf>
    <xf numFmtId="174" fontId="2" fillId="0" borderId="0" xfId="42" applyNumberFormat="1" applyFont="1" applyBorder="1" applyAlignment="1">
      <alignment/>
    </xf>
    <xf numFmtId="174" fontId="2" fillId="0" borderId="10" xfId="42" applyNumberFormat="1" applyFont="1" applyFill="1" applyBorder="1" applyAlignment="1">
      <alignment/>
    </xf>
    <xf numFmtId="174" fontId="2" fillId="0" borderId="10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Fill="1" applyAlignment="1">
      <alignment horizontal="left"/>
    </xf>
    <xf numFmtId="39" fontId="2" fillId="16" borderId="0" xfId="0" applyNumberFormat="1" applyFont="1" applyFill="1" applyBorder="1" applyAlignment="1">
      <alignment/>
    </xf>
    <xf numFmtId="0" fontId="3" fillId="16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7" fontId="3" fillId="16" borderId="0" xfId="0" applyNumberFormat="1" applyFont="1" applyFill="1" applyAlignment="1">
      <alignment horizontal="center"/>
    </xf>
    <xf numFmtId="37" fontId="5" fillId="16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19050</xdr:rowOff>
    </xdr:from>
    <xdr:to>
      <xdr:col>5</xdr:col>
      <xdr:colOff>38100</xdr:colOff>
      <xdr:row>3</xdr:row>
      <xdr:rowOff>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85725</xdr:rowOff>
    </xdr:from>
    <xdr:to>
      <xdr:col>3</xdr:col>
      <xdr:colOff>247650</xdr:colOff>
      <xdr:row>3</xdr:row>
      <xdr:rowOff>66675</xdr:rowOff>
    </xdr:to>
    <xdr:pic>
      <xdr:nvPicPr>
        <xdr:cNvPr id="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57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76200</xdr:rowOff>
    </xdr:from>
    <xdr:to>
      <xdr:col>6</xdr:col>
      <xdr:colOff>304800</xdr:colOff>
      <xdr:row>11</xdr:row>
      <xdr:rowOff>76200</xdr:rowOff>
    </xdr:to>
    <xdr:sp>
      <xdr:nvSpPr>
        <xdr:cNvPr id="1" name="Line 15"/>
        <xdr:cNvSpPr>
          <a:spLocks/>
        </xdr:cNvSpPr>
      </xdr:nvSpPr>
      <xdr:spPr>
        <a:xfrm flipH="1">
          <a:off x="3019425" y="18573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466725</xdr:colOff>
      <xdr:row>11</xdr:row>
      <xdr:rowOff>85725</xdr:rowOff>
    </xdr:from>
    <xdr:to>
      <xdr:col>16</xdr:col>
      <xdr:colOff>600075</xdr:colOff>
      <xdr:row>11</xdr:row>
      <xdr:rowOff>85725</xdr:rowOff>
    </xdr:to>
    <xdr:sp>
      <xdr:nvSpPr>
        <xdr:cNvPr id="2" name="Line 16"/>
        <xdr:cNvSpPr>
          <a:spLocks/>
        </xdr:cNvSpPr>
      </xdr:nvSpPr>
      <xdr:spPr>
        <a:xfrm>
          <a:off x="7077075" y="1866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95250</xdr:rowOff>
    </xdr:from>
    <xdr:to>
      <xdr:col>6</xdr:col>
      <xdr:colOff>200025</xdr:colOff>
      <xdr:row>12</xdr:row>
      <xdr:rowOff>95250</xdr:rowOff>
    </xdr:to>
    <xdr:sp>
      <xdr:nvSpPr>
        <xdr:cNvPr id="3" name="Line 17"/>
        <xdr:cNvSpPr>
          <a:spLocks/>
        </xdr:cNvSpPr>
      </xdr:nvSpPr>
      <xdr:spPr>
        <a:xfrm flipH="1">
          <a:off x="3028950" y="20383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295275</xdr:colOff>
      <xdr:row>2</xdr:row>
      <xdr:rowOff>142875</xdr:rowOff>
    </xdr:to>
    <xdr:pic>
      <xdr:nvPicPr>
        <xdr:cNvPr id="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161925</xdr:colOff>
      <xdr:row>12</xdr:row>
      <xdr:rowOff>85725</xdr:rowOff>
    </xdr:from>
    <xdr:to>
      <xdr:col>12</xdr:col>
      <xdr:colOff>428625</xdr:colOff>
      <xdr:row>12</xdr:row>
      <xdr:rowOff>85725</xdr:rowOff>
    </xdr:to>
    <xdr:sp>
      <xdr:nvSpPr>
        <xdr:cNvPr id="5" name="Line 16"/>
        <xdr:cNvSpPr>
          <a:spLocks/>
        </xdr:cNvSpPr>
      </xdr:nvSpPr>
      <xdr:spPr>
        <a:xfrm>
          <a:off x="5362575" y="2028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19050</xdr:rowOff>
    </xdr:from>
    <xdr:to>
      <xdr:col>3</xdr:col>
      <xdr:colOff>1600200</xdr:colOff>
      <xdr:row>3</xdr:row>
      <xdr:rowOff>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90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1"/>
  <sheetViews>
    <sheetView workbookViewId="0" topLeftCell="A48">
      <selection activeCell="B14" sqref="B14"/>
    </sheetView>
  </sheetViews>
  <sheetFormatPr defaultColWidth="9.140625" defaultRowHeight="12.75"/>
  <cols>
    <col min="1" max="1" width="3.28125" style="20" customWidth="1"/>
    <col min="2" max="2" width="34.00390625" style="20" customWidth="1"/>
    <col min="3" max="3" width="3.421875" style="20" customWidth="1"/>
    <col min="4" max="4" width="11.421875" style="45" customWidth="1"/>
    <col min="5" max="5" width="1.7109375" style="45" customWidth="1"/>
    <col min="6" max="6" width="13.57421875" style="45" customWidth="1"/>
    <col min="7" max="7" width="1.7109375" style="20" customWidth="1"/>
    <col min="8" max="8" width="11.421875" style="22" customWidth="1"/>
    <col min="9" max="9" width="1.7109375" style="20" customWidth="1"/>
    <col min="10" max="10" width="12.8515625" style="45" customWidth="1"/>
    <col min="11" max="23" width="9.140625" style="22" customWidth="1"/>
    <col min="24" max="16384" width="9.140625" style="20" customWidth="1"/>
  </cols>
  <sheetData>
    <row r="1" spans="1:9" ht="12.75">
      <c r="A1" s="59"/>
      <c r="B1" s="59"/>
      <c r="C1" s="59"/>
      <c r="G1" s="59"/>
      <c r="H1" s="45"/>
      <c r="I1" s="59"/>
    </row>
    <row r="2" spans="1:9" ht="12.75">
      <c r="A2" s="59"/>
      <c r="B2" s="59"/>
      <c r="C2" s="59"/>
      <c r="G2" s="59"/>
      <c r="H2" s="45"/>
      <c r="I2" s="59"/>
    </row>
    <row r="3" spans="1:9" ht="12.75">
      <c r="A3" s="59"/>
      <c r="B3" s="59"/>
      <c r="C3" s="59"/>
      <c r="G3" s="59"/>
      <c r="H3" s="45"/>
      <c r="I3" s="59"/>
    </row>
    <row r="4" spans="1:10" ht="12.75">
      <c r="A4" s="87" t="s">
        <v>74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12.75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 ht="12.75">
      <c r="A6" s="59"/>
      <c r="B6" s="59"/>
      <c r="C6" s="59"/>
      <c r="G6" s="59"/>
      <c r="H6" s="45"/>
      <c r="I6" s="59"/>
      <c r="J6" s="70"/>
    </row>
    <row r="7" spans="1:10" ht="12.75">
      <c r="A7" s="86" t="s">
        <v>89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2.75">
      <c r="A8" s="86" t="s">
        <v>125</v>
      </c>
      <c r="B8" s="86"/>
      <c r="C8" s="86"/>
      <c r="D8" s="86"/>
      <c r="E8" s="86"/>
      <c r="F8" s="86"/>
      <c r="G8" s="86"/>
      <c r="H8" s="86"/>
      <c r="I8" s="86"/>
      <c r="J8" s="86"/>
    </row>
    <row r="9" ht="12.75">
      <c r="B9" s="23"/>
    </row>
    <row r="10" spans="2:10" ht="12.75">
      <c r="B10" s="23"/>
      <c r="D10" s="58"/>
      <c r="E10" s="65" t="s">
        <v>25</v>
      </c>
      <c r="F10" s="46"/>
      <c r="G10" s="2"/>
      <c r="H10" s="3"/>
      <c r="I10" s="6" t="s">
        <v>26</v>
      </c>
      <c r="J10" s="46"/>
    </row>
    <row r="11" spans="2:10" ht="12.75">
      <c r="B11" s="23"/>
      <c r="D11" s="65"/>
      <c r="E11" s="65"/>
      <c r="F11" s="65" t="s">
        <v>28</v>
      </c>
      <c r="G11" s="2"/>
      <c r="H11" s="6"/>
      <c r="I11" s="2"/>
      <c r="J11" s="65" t="s">
        <v>28</v>
      </c>
    </row>
    <row r="12" spans="2:10" ht="12.75">
      <c r="B12" s="23"/>
      <c r="D12" s="65" t="s">
        <v>15</v>
      </c>
      <c r="E12" s="65"/>
      <c r="F12" s="65" t="s">
        <v>16</v>
      </c>
      <c r="G12" s="2"/>
      <c r="H12" s="6" t="s">
        <v>18</v>
      </c>
      <c r="I12" s="2"/>
      <c r="J12" s="65" t="s">
        <v>19</v>
      </c>
    </row>
    <row r="13" spans="4:10" ht="12.75">
      <c r="D13" s="65" t="s">
        <v>16</v>
      </c>
      <c r="E13" s="65"/>
      <c r="F13" s="65" t="s">
        <v>3</v>
      </c>
      <c r="G13" s="2"/>
      <c r="H13" s="6" t="s">
        <v>19</v>
      </c>
      <c r="I13" s="2"/>
      <c r="J13" s="65" t="s">
        <v>3</v>
      </c>
    </row>
    <row r="14" spans="4:10" ht="12.75">
      <c r="D14" s="65" t="s">
        <v>17</v>
      </c>
      <c r="E14" s="65"/>
      <c r="F14" s="65" t="s">
        <v>17</v>
      </c>
      <c r="G14" s="2"/>
      <c r="H14" s="6" t="s">
        <v>20</v>
      </c>
      <c r="I14" s="2"/>
      <c r="J14" s="65" t="s">
        <v>4</v>
      </c>
    </row>
    <row r="15" spans="4:10" ht="12.75">
      <c r="D15" s="65" t="s">
        <v>128</v>
      </c>
      <c r="E15" s="65"/>
      <c r="F15" s="65" t="s">
        <v>85</v>
      </c>
      <c r="G15" s="2"/>
      <c r="H15" s="6" t="str">
        <f>D15</f>
        <v>31.12.2010</v>
      </c>
      <c r="I15" s="6"/>
      <c r="J15" s="65" t="str">
        <f>F15</f>
        <v>31.12.2009</v>
      </c>
    </row>
    <row r="16" spans="4:10" ht="12.75">
      <c r="D16" s="65" t="s">
        <v>29</v>
      </c>
      <c r="E16" s="65"/>
      <c r="F16" s="65" t="s">
        <v>29</v>
      </c>
      <c r="G16" s="3"/>
      <c r="H16" s="6" t="s">
        <v>29</v>
      </c>
      <c r="I16" s="2"/>
      <c r="J16" s="65" t="s">
        <v>29</v>
      </c>
    </row>
    <row r="18" spans="1:10" ht="12.75">
      <c r="A18" s="23" t="s">
        <v>23</v>
      </c>
      <c r="D18" s="48">
        <v>36645.57000000001</v>
      </c>
      <c r="E18" s="48"/>
      <c r="F18" s="74">
        <v>42287</v>
      </c>
      <c r="G18" s="27"/>
      <c r="H18" s="5">
        <v>172984.57</v>
      </c>
      <c r="I18" s="71"/>
      <c r="J18" s="47">
        <v>142569</v>
      </c>
    </row>
    <row r="19" spans="4:10" ht="12.75">
      <c r="D19" s="48"/>
      <c r="E19" s="48"/>
      <c r="F19" s="74"/>
      <c r="G19" s="27"/>
      <c r="H19" s="5"/>
      <c r="I19" s="71"/>
      <c r="J19" s="47"/>
    </row>
    <row r="20" spans="1:10" ht="12.75">
      <c r="A20" s="20" t="s">
        <v>22</v>
      </c>
      <c r="D20" s="48">
        <v>-24839.65299999999</v>
      </c>
      <c r="E20" s="51"/>
      <c r="F20" s="74">
        <v>-35953</v>
      </c>
      <c r="G20" s="21"/>
      <c r="H20" s="5">
        <v>-137502.653</v>
      </c>
      <c r="I20" s="1"/>
      <c r="J20" s="47">
        <v>-117614</v>
      </c>
    </row>
    <row r="21" spans="4:10" ht="12.75">
      <c r="D21" s="50"/>
      <c r="E21" s="51"/>
      <c r="F21" s="75"/>
      <c r="G21" s="21"/>
      <c r="H21" s="41"/>
      <c r="I21" s="1"/>
      <c r="J21" s="49"/>
    </row>
    <row r="22" spans="1:10" ht="12.75">
      <c r="A22" s="23" t="s">
        <v>24</v>
      </c>
      <c r="D22" s="51">
        <f>D18+D20</f>
        <v>11805.917000000016</v>
      </c>
      <c r="E22" s="51"/>
      <c r="F22" s="76">
        <v>6334</v>
      </c>
      <c r="G22" s="21"/>
      <c r="H22" s="4">
        <f>H18+H20</f>
        <v>35481.917000000016</v>
      </c>
      <c r="I22" s="1"/>
      <c r="J22" s="45">
        <f>J18+J20</f>
        <v>24955</v>
      </c>
    </row>
    <row r="23" spans="4:10" ht="12.75">
      <c r="D23" s="51"/>
      <c r="E23" s="51"/>
      <c r="F23" s="76"/>
      <c r="G23" s="21"/>
      <c r="H23" s="44"/>
      <c r="I23" s="1"/>
      <c r="J23" s="78"/>
    </row>
    <row r="24" spans="1:10" ht="12.75">
      <c r="A24" s="59" t="s">
        <v>37</v>
      </c>
      <c r="B24" s="59"/>
      <c r="C24" s="59"/>
      <c r="D24" s="48">
        <v>761.065</v>
      </c>
      <c r="E24" s="51"/>
      <c r="F24" s="74">
        <v>28888</v>
      </c>
      <c r="G24" s="51"/>
      <c r="H24" s="47">
        <v>1978.065</v>
      </c>
      <c r="I24" s="1"/>
      <c r="J24" s="47">
        <v>30039</v>
      </c>
    </row>
    <row r="25" spans="1:10" ht="12.75">
      <c r="A25" s="59" t="s">
        <v>7</v>
      </c>
      <c r="B25" s="59"/>
      <c r="C25" s="59"/>
      <c r="D25" s="48">
        <v>-5447.301999999998</v>
      </c>
      <c r="E25" s="48"/>
      <c r="F25" s="74">
        <v>-1499</v>
      </c>
      <c r="G25" s="48"/>
      <c r="H25" s="47">
        <f>-14570.57-5908.959</f>
        <v>-20479.529</v>
      </c>
      <c r="I25" s="71"/>
      <c r="J25" s="47">
        <v>-15173</v>
      </c>
    </row>
    <row r="26" spans="1:10" ht="12.75">
      <c r="A26" s="59" t="s">
        <v>105</v>
      </c>
      <c r="B26" s="59"/>
      <c r="C26" s="59"/>
      <c r="D26" s="48">
        <v>0</v>
      </c>
      <c r="E26" s="48"/>
      <c r="F26" s="74">
        <v>-12355</v>
      </c>
      <c r="G26" s="48"/>
      <c r="H26" s="47">
        <v>-4900</v>
      </c>
      <c r="I26" s="71"/>
      <c r="J26" s="47">
        <v>-15347</v>
      </c>
    </row>
    <row r="27" spans="1:10" ht="12.75">
      <c r="A27" s="59"/>
      <c r="B27" s="59"/>
      <c r="C27" s="59"/>
      <c r="D27" s="50"/>
      <c r="E27" s="51"/>
      <c r="F27" s="75"/>
      <c r="G27" s="51"/>
      <c r="H27" s="49"/>
      <c r="I27" s="1"/>
      <c r="J27" s="49"/>
    </row>
    <row r="28" spans="1:10" ht="12.75">
      <c r="A28" s="46" t="s">
        <v>78</v>
      </c>
      <c r="B28" s="59"/>
      <c r="C28" s="59"/>
      <c r="D28" s="48">
        <f>SUM(D22:D27)</f>
        <v>7119.6800000000185</v>
      </c>
      <c r="E28" s="51"/>
      <c r="F28" s="74">
        <v>21368</v>
      </c>
      <c r="G28" s="51"/>
      <c r="H28" s="47">
        <f>SUM(H22:H27)</f>
        <v>12080.45300000002</v>
      </c>
      <c r="I28" s="1"/>
      <c r="J28" s="47">
        <f>SUM(J22:J27)</f>
        <v>24474</v>
      </c>
    </row>
    <row r="29" spans="1:10" ht="12.75">
      <c r="A29" s="59"/>
      <c r="B29" s="59"/>
      <c r="C29" s="59"/>
      <c r="D29" s="48"/>
      <c r="E29" s="51"/>
      <c r="F29" s="74"/>
      <c r="G29" s="51"/>
      <c r="H29" s="47"/>
      <c r="I29" s="1"/>
      <c r="J29" s="47"/>
    </row>
    <row r="30" spans="1:10" ht="12.75">
      <c r="A30" s="59" t="s">
        <v>11</v>
      </c>
      <c r="B30" s="59"/>
      <c r="C30" s="59"/>
      <c r="D30" s="48">
        <v>-467.96699999999964</v>
      </c>
      <c r="E30" s="51"/>
      <c r="F30" s="74">
        <v>-2028</v>
      </c>
      <c r="G30" s="51"/>
      <c r="H30" s="47">
        <v>-5234.967</v>
      </c>
      <c r="I30" s="1"/>
      <c r="J30" s="47">
        <v>-19560</v>
      </c>
    </row>
    <row r="31" spans="1:10" ht="12.75">
      <c r="A31" s="59" t="s">
        <v>90</v>
      </c>
      <c r="B31" s="59"/>
      <c r="C31" s="59"/>
      <c r="D31" s="48">
        <v>10.855999999999995</v>
      </c>
      <c r="E31" s="51"/>
      <c r="F31" s="74">
        <v>33</v>
      </c>
      <c r="G31" s="51"/>
      <c r="H31" s="47">
        <v>122.856</v>
      </c>
      <c r="I31" s="1"/>
      <c r="J31" s="47">
        <v>-104</v>
      </c>
    </row>
    <row r="32" spans="1:10" ht="12.75">
      <c r="A32" s="59"/>
      <c r="B32" s="59"/>
      <c r="C32" s="59"/>
      <c r="D32" s="50"/>
      <c r="E32" s="51"/>
      <c r="F32" s="75"/>
      <c r="G32" s="51"/>
      <c r="H32" s="49"/>
      <c r="I32" s="1"/>
      <c r="J32" s="49"/>
    </row>
    <row r="33" spans="1:10" ht="12.75">
      <c r="A33" s="46" t="s">
        <v>131</v>
      </c>
      <c r="B33" s="59"/>
      <c r="C33" s="59"/>
      <c r="D33" s="51">
        <f>SUM(D28:D32)</f>
        <v>6662.569000000019</v>
      </c>
      <c r="E33" s="51"/>
      <c r="F33" s="76">
        <v>19373</v>
      </c>
      <c r="G33" s="51"/>
      <c r="H33" s="45">
        <f>SUM(H28:H32)</f>
        <v>6968.34200000002</v>
      </c>
      <c r="I33" s="1"/>
      <c r="J33" s="45">
        <f>SUM(J28:J32)</f>
        <v>4810</v>
      </c>
    </row>
    <row r="34" spans="1:10" ht="12.75">
      <c r="A34" s="59"/>
      <c r="B34" s="59"/>
      <c r="C34" s="59"/>
      <c r="D34" s="51"/>
      <c r="E34" s="51"/>
      <c r="F34" s="76"/>
      <c r="G34" s="51"/>
      <c r="H34" s="47"/>
      <c r="I34" s="1"/>
      <c r="J34" s="47"/>
    </row>
    <row r="35" spans="1:10" ht="12.75">
      <c r="A35" s="59" t="s">
        <v>46</v>
      </c>
      <c r="B35" s="59"/>
      <c r="C35" s="59"/>
      <c r="D35" s="48">
        <v>-2341.7610000000004</v>
      </c>
      <c r="E35" s="51"/>
      <c r="F35" s="74">
        <v>-596</v>
      </c>
      <c r="G35" s="51"/>
      <c r="H35" s="47">
        <f>-3257.761-1750-233</f>
        <v>-5240.761</v>
      </c>
      <c r="I35" s="1"/>
      <c r="J35" s="47">
        <v>1189</v>
      </c>
    </row>
    <row r="36" spans="1:10" ht="12.75">
      <c r="A36" s="59"/>
      <c r="B36" s="59"/>
      <c r="C36" s="59"/>
      <c r="D36" s="48"/>
      <c r="E36" s="51"/>
      <c r="F36" s="76"/>
      <c r="G36" s="51"/>
      <c r="H36" s="47"/>
      <c r="I36" s="1"/>
      <c r="J36" s="49"/>
    </row>
    <row r="37" spans="1:10" ht="12.75">
      <c r="A37" s="46" t="s">
        <v>132</v>
      </c>
      <c r="B37" s="59"/>
      <c r="C37" s="59"/>
      <c r="D37" s="66">
        <f>SUM(D33:D36)</f>
        <v>4320.808000000018</v>
      </c>
      <c r="E37" s="51"/>
      <c r="F37" s="77">
        <v>18777</v>
      </c>
      <c r="G37" s="51"/>
      <c r="H37" s="67">
        <f>SUM(H32:H36)-1</f>
        <v>1726.5810000000192</v>
      </c>
      <c r="I37" s="1"/>
      <c r="J37" s="66">
        <f>SUM(J33:J36)</f>
        <v>5999</v>
      </c>
    </row>
    <row r="38" spans="1:10" ht="12.75">
      <c r="A38" s="59"/>
      <c r="B38" s="59"/>
      <c r="C38" s="59"/>
      <c r="D38" s="48"/>
      <c r="E38" s="51"/>
      <c r="F38" s="76"/>
      <c r="G38" s="51"/>
      <c r="H38" s="47"/>
      <c r="I38" s="1"/>
      <c r="J38" s="47"/>
    </row>
    <row r="39" spans="1:10" ht="12.75">
      <c r="A39" s="20" t="s">
        <v>112</v>
      </c>
      <c r="D39" s="20"/>
      <c r="E39" s="20"/>
      <c r="F39" s="76"/>
      <c r="H39" s="20"/>
      <c r="I39" s="1"/>
      <c r="J39" s="47"/>
    </row>
    <row r="40" spans="1:10" ht="12.75">
      <c r="A40" s="20" t="s">
        <v>120</v>
      </c>
      <c r="D40" s="51"/>
      <c r="E40" s="51"/>
      <c r="F40" s="76"/>
      <c r="G40" s="21"/>
      <c r="H40" s="5"/>
      <c r="I40" s="1"/>
      <c r="J40" s="47"/>
    </row>
    <row r="41" spans="2:10" ht="12.75">
      <c r="B41" s="20" t="s">
        <v>113</v>
      </c>
      <c r="D41" s="48">
        <v>0</v>
      </c>
      <c r="E41" s="51"/>
      <c r="F41" s="76"/>
      <c r="G41" s="21"/>
      <c r="H41" s="5">
        <v>-7</v>
      </c>
      <c r="I41" s="1"/>
      <c r="J41" s="48"/>
    </row>
    <row r="42" spans="4:10" ht="12.75">
      <c r="D42" s="51"/>
      <c r="E42" s="51"/>
      <c r="F42" s="76"/>
      <c r="G42" s="21"/>
      <c r="H42" s="5"/>
      <c r="I42" s="1"/>
      <c r="J42" s="51"/>
    </row>
    <row r="43" spans="1:10" ht="12.75">
      <c r="A43" s="20" t="s">
        <v>114</v>
      </c>
      <c r="D43" s="68">
        <f>+D41</f>
        <v>0</v>
      </c>
      <c r="E43" s="51"/>
      <c r="F43" s="68">
        <f>+F41</f>
        <v>0</v>
      </c>
      <c r="G43" s="21"/>
      <c r="H43" s="68">
        <f>+H41</f>
        <v>-7</v>
      </c>
      <c r="I43" s="1"/>
      <c r="J43" s="68">
        <f>+J41</f>
        <v>0</v>
      </c>
    </row>
    <row r="44" spans="4:10" ht="12.75">
      <c r="D44" s="51"/>
      <c r="E44" s="51"/>
      <c r="F44" s="76"/>
      <c r="G44" s="21"/>
      <c r="H44" s="51"/>
      <c r="I44" s="1"/>
      <c r="J44" s="51"/>
    </row>
    <row r="45" spans="1:10" ht="12.75">
      <c r="A45" s="59" t="s">
        <v>133</v>
      </c>
      <c r="B45" s="59"/>
      <c r="D45" s="51"/>
      <c r="E45" s="51"/>
      <c r="F45" s="76"/>
      <c r="G45" s="21"/>
      <c r="H45" s="5"/>
      <c r="I45" s="1"/>
      <c r="J45" s="51"/>
    </row>
    <row r="46" spans="1:10" ht="12.75">
      <c r="A46" s="59"/>
      <c r="B46" s="59" t="s">
        <v>95</v>
      </c>
      <c r="D46" s="51"/>
      <c r="E46" s="51"/>
      <c r="F46" s="76"/>
      <c r="G46" s="21"/>
      <c r="H46" s="5"/>
      <c r="I46" s="1"/>
      <c r="J46" s="51"/>
    </row>
    <row r="47" spans="2:10" ht="13.5" thickBot="1">
      <c r="B47" s="20" t="s">
        <v>91</v>
      </c>
      <c r="D47" s="42">
        <f>+D37+D43</f>
        <v>4320.808000000018</v>
      </c>
      <c r="E47" s="42"/>
      <c r="F47" s="53">
        <f>+F37+F43</f>
        <v>18777</v>
      </c>
      <c r="G47" s="27"/>
      <c r="H47" s="42">
        <f>+H37+H43</f>
        <v>1719.5810000000192</v>
      </c>
      <c r="I47" s="1"/>
      <c r="J47" s="53">
        <f>+J37+J43</f>
        <v>5999</v>
      </c>
    </row>
    <row r="48" spans="4:9" ht="13.5" thickTop="1">
      <c r="D48" s="51"/>
      <c r="E48" s="51"/>
      <c r="F48" s="76"/>
      <c r="G48" s="21"/>
      <c r="H48" s="5"/>
      <c r="I48" s="1"/>
    </row>
    <row r="49" spans="1:9" ht="12.75">
      <c r="A49" s="23" t="s">
        <v>138</v>
      </c>
      <c r="D49" s="51"/>
      <c r="E49" s="51"/>
      <c r="F49" s="76"/>
      <c r="G49" s="21"/>
      <c r="H49" s="5"/>
      <c r="I49" s="1"/>
    </row>
    <row r="50" spans="1:10" ht="12.75">
      <c r="A50" s="20" t="s">
        <v>96</v>
      </c>
      <c r="D50" s="48">
        <v>4213.06700000002</v>
      </c>
      <c r="E50" s="51"/>
      <c r="F50" s="45">
        <v>18196</v>
      </c>
      <c r="G50" s="21"/>
      <c r="H50" s="4">
        <f>H37-H51</f>
        <v>1828.8400000000192</v>
      </c>
      <c r="I50" s="1"/>
      <c r="J50" s="45">
        <v>5547</v>
      </c>
    </row>
    <row r="51" spans="1:10" ht="12.75">
      <c r="A51" s="20" t="s">
        <v>111</v>
      </c>
      <c r="D51" s="48">
        <v>107.741</v>
      </c>
      <c r="E51" s="51"/>
      <c r="F51" s="45">
        <v>581</v>
      </c>
      <c r="G51" s="21"/>
      <c r="H51" s="4">
        <v>-102.259</v>
      </c>
      <c r="I51" s="43"/>
      <c r="J51" s="45">
        <v>452</v>
      </c>
    </row>
    <row r="52" spans="4:9" ht="6" customHeight="1">
      <c r="D52" s="51"/>
      <c r="E52" s="51"/>
      <c r="G52" s="21"/>
      <c r="H52" s="4"/>
      <c r="I52" s="43"/>
    </row>
    <row r="53" spans="1:10" ht="13.5" thickBot="1">
      <c r="A53" s="23"/>
      <c r="D53" s="54">
        <f>SUM(D50:D52)</f>
        <v>4320.80800000002</v>
      </c>
      <c r="E53" s="51"/>
      <c r="F53" s="53">
        <f>SUM(F50:F52)</f>
        <v>18777</v>
      </c>
      <c r="G53" s="21"/>
      <c r="H53" s="42">
        <f>SUM(H50:H52)</f>
        <v>1726.5810000000192</v>
      </c>
      <c r="I53" s="43"/>
      <c r="J53" s="53">
        <f>SUM(J50:J52)</f>
        <v>5999</v>
      </c>
    </row>
    <row r="54" spans="8:10" ht="13.5" thickTop="1">
      <c r="H54" s="5"/>
      <c r="I54" s="43"/>
      <c r="J54" s="55"/>
    </row>
    <row r="55" spans="1:9" ht="12.75">
      <c r="A55" s="23" t="s">
        <v>139</v>
      </c>
      <c r="H55" s="4"/>
      <c r="I55" s="1"/>
    </row>
    <row r="56" spans="1:10" ht="12.75">
      <c r="A56" s="20" t="s">
        <v>96</v>
      </c>
      <c r="D56" s="48">
        <v>4211.840000000019</v>
      </c>
      <c r="F56" s="45">
        <v>18196</v>
      </c>
      <c r="H56" s="4">
        <f>+H50-7</f>
        <v>1821.8400000000192</v>
      </c>
      <c r="I56" s="1"/>
      <c r="J56" s="45">
        <v>5547</v>
      </c>
    </row>
    <row r="57" spans="1:10" ht="12.75">
      <c r="A57" s="20" t="s">
        <v>111</v>
      </c>
      <c r="D57" s="48">
        <v>107.741</v>
      </c>
      <c r="F57" s="45">
        <v>581</v>
      </c>
      <c r="H57" s="4">
        <v>-102.259</v>
      </c>
      <c r="I57" s="1"/>
      <c r="J57" s="45">
        <v>452</v>
      </c>
    </row>
    <row r="58" spans="8:9" ht="12.75">
      <c r="H58" s="4"/>
      <c r="I58" s="1"/>
    </row>
    <row r="59" spans="4:10" ht="13.5" thickBot="1">
      <c r="D59" s="54">
        <f>SUM(D56:D58)</f>
        <v>4319.581000000019</v>
      </c>
      <c r="E59" s="51"/>
      <c r="F59" s="53">
        <f>SUM(F56:F58)</f>
        <v>18777</v>
      </c>
      <c r="G59" s="21"/>
      <c r="H59" s="42">
        <f>SUM(H56:H58)</f>
        <v>1719.5810000000192</v>
      </c>
      <c r="I59" s="1"/>
      <c r="J59" s="53">
        <f>SUM(J56:J58)</f>
        <v>5999</v>
      </c>
    </row>
    <row r="60" spans="8:10" ht="13.5" thickTop="1">
      <c r="H60" s="4"/>
      <c r="I60" s="1"/>
      <c r="J60" s="47"/>
    </row>
    <row r="61" spans="1:10" ht="12.75">
      <c r="A61" s="23" t="s">
        <v>134</v>
      </c>
      <c r="H61" s="4"/>
      <c r="I61" s="1"/>
      <c r="J61" s="47"/>
    </row>
    <row r="62" spans="2:9" ht="12.75">
      <c r="B62" s="23" t="s">
        <v>97</v>
      </c>
      <c r="H62" s="4"/>
      <c r="I62" s="1"/>
    </row>
    <row r="63" ht="12.75">
      <c r="I63" s="1"/>
    </row>
    <row r="64" spans="1:10" ht="12.75">
      <c r="A64" s="20" t="s">
        <v>135</v>
      </c>
      <c r="B64" s="30"/>
      <c r="D64" s="56">
        <v>3.5372416167111815</v>
      </c>
      <c r="E64" s="55"/>
      <c r="F64" s="55">
        <v>16.17</v>
      </c>
      <c r="G64" s="31"/>
      <c r="H64" s="56">
        <f>+H50/119106*100</f>
        <v>1.5354726042348994</v>
      </c>
      <c r="I64" s="1"/>
      <c r="J64" s="55">
        <v>4.93</v>
      </c>
    </row>
    <row r="65" spans="2:9" ht="12.75">
      <c r="B65" s="20" t="s">
        <v>136</v>
      </c>
      <c r="D65" s="55"/>
      <c r="E65" s="55"/>
      <c r="F65" s="56"/>
      <c r="G65" s="31"/>
      <c r="H65" s="43"/>
      <c r="I65" s="1"/>
    </row>
    <row r="66" spans="4:9" ht="12.75">
      <c r="D66" s="55"/>
      <c r="E66" s="55"/>
      <c r="F66" s="55"/>
      <c r="G66" s="31"/>
      <c r="H66" s="31"/>
      <c r="I66" s="1"/>
    </row>
    <row r="67" spans="1:9" ht="12.75">
      <c r="A67" s="20" t="s">
        <v>115</v>
      </c>
      <c r="I67" s="1"/>
    </row>
    <row r="68" spans="1:9" ht="12.75">
      <c r="A68" s="20" t="s">
        <v>117</v>
      </c>
      <c r="I68" s="1"/>
    </row>
    <row r="69" spans="1:10" ht="12.75">
      <c r="A69" s="20" t="s">
        <v>116</v>
      </c>
      <c r="I69" s="63"/>
      <c r="J69" s="57"/>
    </row>
    <row r="70" spans="4:9" ht="12.75">
      <c r="D70" s="17"/>
      <c r="F70" s="59"/>
      <c r="I70" s="1"/>
    </row>
    <row r="81" spans="4:10" ht="12.75">
      <c r="D81" s="57"/>
      <c r="E81" s="57"/>
      <c r="F81" s="57"/>
      <c r="G81" s="32"/>
      <c r="H81" s="32"/>
      <c r="J81" s="57"/>
    </row>
    <row r="221" ht="12" customHeight="1"/>
  </sheetData>
  <sheetProtection/>
  <mergeCells count="4">
    <mergeCell ref="A7:J7"/>
    <mergeCell ref="A8:J8"/>
    <mergeCell ref="A4:J4"/>
    <mergeCell ref="A5:J5"/>
  </mergeCells>
  <printOptions/>
  <pageMargins left="0.8267716535433072" right="0.07874015748031496" top="0.3937007874015748" bottom="0.3937007874015748" header="0.5118110236220472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5:I73"/>
  <sheetViews>
    <sheetView view="pageBreakPreview" zoomScale="60" workbookViewId="0" topLeftCell="A25">
      <selection activeCell="H34" sqref="H34:H65"/>
    </sheetView>
  </sheetViews>
  <sheetFormatPr defaultColWidth="9.140625" defaultRowHeight="12.75"/>
  <cols>
    <col min="1" max="1" width="2.140625" style="14" customWidth="1"/>
    <col min="2" max="2" width="7.421875" style="14" customWidth="1"/>
    <col min="3" max="3" width="26.28125" style="14" customWidth="1"/>
    <col min="4" max="4" width="6.28125" style="14" customWidth="1"/>
    <col min="5" max="5" width="14.00390625" style="9" bestFit="1" customWidth="1"/>
    <col min="6" max="6" width="1.7109375" style="14" customWidth="1"/>
    <col min="7" max="7" width="12.28125" style="9" customWidth="1"/>
    <col min="8" max="8" width="13.28125" style="72" customWidth="1"/>
    <col min="9" max="16384" width="9.140625" style="14" customWidth="1"/>
  </cols>
  <sheetData>
    <row r="1" ht="12.75"/>
    <row r="2" ht="12.75"/>
    <row r="3" ht="12.75"/>
    <row r="4" ht="12.75"/>
    <row r="5" spans="1:7" ht="12.75">
      <c r="A5" s="88" t="s">
        <v>77</v>
      </c>
      <c r="B5" s="88"/>
      <c r="C5" s="88"/>
      <c r="D5" s="88"/>
      <c r="E5" s="88"/>
      <c r="F5" s="88"/>
      <c r="G5" s="88"/>
    </row>
    <row r="6" spans="1:7" ht="12.75">
      <c r="A6" s="88"/>
      <c r="B6" s="88"/>
      <c r="C6" s="88"/>
      <c r="D6" s="88"/>
      <c r="E6" s="88"/>
      <c r="F6" s="88"/>
      <c r="G6" s="88"/>
    </row>
    <row r="7" ht="6.75" customHeight="1"/>
    <row r="8" spans="1:7" ht="12.75">
      <c r="A8" s="88" t="s">
        <v>88</v>
      </c>
      <c r="B8" s="88"/>
      <c r="C8" s="88"/>
      <c r="D8" s="88"/>
      <c r="E8" s="88"/>
      <c r="F8" s="88"/>
      <c r="G8" s="88"/>
    </row>
    <row r="9" spans="1:7" ht="12.75">
      <c r="A9" s="88" t="s">
        <v>126</v>
      </c>
      <c r="B9" s="88"/>
      <c r="C9" s="88"/>
      <c r="D9" s="88"/>
      <c r="E9" s="88"/>
      <c r="F9" s="88"/>
      <c r="G9" s="88"/>
    </row>
    <row r="10" ht="8.25" customHeight="1"/>
    <row r="11" spans="5:7" ht="12.75">
      <c r="E11" s="15" t="s">
        <v>38</v>
      </c>
      <c r="F11" s="16"/>
      <c r="G11" s="15" t="s">
        <v>39</v>
      </c>
    </row>
    <row r="12" spans="5:7" ht="12.75">
      <c r="E12" s="15" t="s">
        <v>40</v>
      </c>
      <c r="F12" s="16"/>
      <c r="G12" s="15" t="s">
        <v>40</v>
      </c>
    </row>
    <row r="13" spans="4:7" ht="12.75">
      <c r="D13" s="17"/>
      <c r="E13" s="15" t="str">
        <f>'Bursa-PL'!D15</f>
        <v>31.12.2010</v>
      </c>
      <c r="F13" s="15"/>
      <c r="G13" s="15" t="s">
        <v>85</v>
      </c>
    </row>
    <row r="14" spans="4:7" ht="12.75">
      <c r="D14" s="17"/>
      <c r="E14" s="15" t="s">
        <v>27</v>
      </c>
      <c r="F14" s="16"/>
      <c r="G14" s="15" t="s">
        <v>27</v>
      </c>
    </row>
    <row r="15" spans="4:7" ht="12.75">
      <c r="D15" s="17"/>
      <c r="E15" s="15"/>
      <c r="F15" s="16"/>
      <c r="G15" s="15"/>
    </row>
    <row r="16" spans="1:7" ht="12.75">
      <c r="A16" s="16" t="s">
        <v>43</v>
      </c>
      <c r="D16" s="17"/>
      <c r="E16" s="15"/>
      <c r="F16" s="16"/>
      <c r="G16" s="15"/>
    </row>
    <row r="17" spans="1:7" ht="12.75">
      <c r="A17" s="16" t="s">
        <v>32</v>
      </c>
      <c r="D17" s="17"/>
      <c r="E17" s="18"/>
      <c r="G17" s="18"/>
    </row>
    <row r="18" spans="2:7" ht="12.75">
      <c r="B18" s="14" t="s">
        <v>63</v>
      </c>
      <c r="D18" s="17"/>
      <c r="E18" s="45">
        <f>35859.974-E19</f>
        <v>29650.974000000002</v>
      </c>
      <c r="G18" s="9">
        <v>36210</v>
      </c>
    </row>
    <row r="19" spans="2:7" ht="12.75">
      <c r="B19" s="14" t="s">
        <v>71</v>
      </c>
      <c r="D19" s="17"/>
      <c r="E19" s="45">
        <v>6209</v>
      </c>
      <c r="G19" s="9">
        <v>6229</v>
      </c>
    </row>
    <row r="20" spans="2:7" ht="12.75">
      <c r="B20" s="14" t="s">
        <v>2</v>
      </c>
      <c r="D20" s="17"/>
      <c r="E20" s="45">
        <f>114230</f>
        <v>114230</v>
      </c>
      <c r="G20" s="9">
        <v>126311</v>
      </c>
    </row>
    <row r="21" spans="2:7" ht="12.75">
      <c r="B21" s="14" t="s">
        <v>66</v>
      </c>
      <c r="D21" s="17"/>
      <c r="E21" s="45">
        <f>11876.01+2720.574</f>
        <v>14596.584</v>
      </c>
      <c r="G21" s="9">
        <v>14623</v>
      </c>
    </row>
    <row r="22" spans="1:7" ht="12.75">
      <c r="A22" s="59"/>
      <c r="B22" s="59" t="s">
        <v>41</v>
      </c>
      <c r="C22" s="59"/>
      <c r="D22" s="60"/>
      <c r="E22" s="22">
        <f>9855.596-9058.232</f>
        <v>797.3639999999996</v>
      </c>
      <c r="F22" s="20"/>
      <c r="G22" s="22">
        <v>675</v>
      </c>
    </row>
    <row r="23" spans="1:7" ht="12.75">
      <c r="A23" s="59"/>
      <c r="B23" s="59" t="s">
        <v>101</v>
      </c>
      <c r="C23" s="59"/>
      <c r="D23" s="60"/>
      <c r="E23" s="22">
        <v>4861</v>
      </c>
      <c r="F23" s="20"/>
      <c r="G23" s="22">
        <v>4861</v>
      </c>
    </row>
    <row r="24" spans="1:7" ht="12.75">
      <c r="A24" s="59"/>
      <c r="B24" s="59" t="s">
        <v>107</v>
      </c>
      <c r="C24" s="59"/>
      <c r="D24" s="60"/>
      <c r="E24" s="22">
        <v>310</v>
      </c>
      <c r="F24" s="20"/>
      <c r="G24" s="22">
        <v>5217</v>
      </c>
    </row>
    <row r="25" spans="2:9" ht="12.75">
      <c r="B25" s="20" t="s">
        <v>42</v>
      </c>
      <c r="C25" s="20"/>
      <c r="D25" s="33"/>
      <c r="E25" s="34">
        <f>18733-1750</f>
        <v>16983</v>
      </c>
      <c r="F25" s="20"/>
      <c r="G25" s="34">
        <v>18733</v>
      </c>
      <c r="I25" s="9"/>
    </row>
    <row r="26" spans="2:7" ht="12.75">
      <c r="B26" s="20"/>
      <c r="C26" s="20"/>
      <c r="D26" s="33"/>
      <c r="E26" s="35">
        <f>SUM(E18:E25)</f>
        <v>187637.922</v>
      </c>
      <c r="F26" s="20"/>
      <c r="G26" s="35">
        <f>SUM(G18:G25)</f>
        <v>212859</v>
      </c>
    </row>
    <row r="27" spans="2:7" ht="12.75">
      <c r="B27" s="20"/>
      <c r="C27" s="20"/>
      <c r="D27" s="33"/>
      <c r="E27" s="22"/>
      <c r="F27" s="20"/>
      <c r="G27" s="22"/>
    </row>
    <row r="28" spans="1:7" ht="12.75">
      <c r="A28" s="16" t="s">
        <v>68</v>
      </c>
      <c r="B28" s="20"/>
      <c r="C28" s="20"/>
      <c r="D28" s="33"/>
      <c r="E28" s="22"/>
      <c r="F28" s="20"/>
      <c r="G28" s="22"/>
    </row>
    <row r="29" spans="2:7" ht="12.75">
      <c r="B29" s="20" t="s">
        <v>44</v>
      </c>
      <c r="C29" s="20"/>
      <c r="D29" s="33"/>
      <c r="E29" s="26">
        <v>23097.342</v>
      </c>
      <c r="F29" s="36"/>
      <c r="G29" s="26">
        <v>20644</v>
      </c>
    </row>
    <row r="30" spans="2:7" ht="12.75">
      <c r="B30" s="20" t="s">
        <v>5</v>
      </c>
      <c r="C30" s="20"/>
      <c r="D30" s="33"/>
      <c r="E30" s="26">
        <v>4125</v>
      </c>
      <c r="F30" s="36"/>
      <c r="G30" s="26">
        <v>5965</v>
      </c>
    </row>
    <row r="31" spans="2:7" ht="12.75">
      <c r="B31" s="20" t="s">
        <v>1</v>
      </c>
      <c r="C31" s="20"/>
      <c r="D31" s="33"/>
      <c r="E31" s="26">
        <v>30042.451</v>
      </c>
      <c r="F31" s="36"/>
      <c r="G31" s="26">
        <v>36362</v>
      </c>
    </row>
    <row r="32" spans="2:7" ht="12.75">
      <c r="B32" s="59" t="s">
        <v>6</v>
      </c>
      <c r="C32" s="59"/>
      <c r="D32" s="60"/>
      <c r="E32" s="47">
        <f>130217.51-21470.553-5908.959</f>
        <v>102837.99799999999</v>
      </c>
      <c r="F32" s="61"/>
      <c r="G32" s="47">
        <v>135967</v>
      </c>
    </row>
    <row r="33" spans="2:7" ht="12.75">
      <c r="B33" s="59" t="s">
        <v>45</v>
      </c>
      <c r="C33" s="59"/>
      <c r="D33" s="60"/>
      <c r="E33" s="47">
        <f>38453.204+933</f>
        <v>39386.204</v>
      </c>
      <c r="F33" s="61"/>
      <c r="G33" s="47">
        <v>43880</v>
      </c>
    </row>
    <row r="34" spans="2:7" ht="12.75">
      <c r="B34" s="59" t="s">
        <v>83</v>
      </c>
      <c r="C34" s="59"/>
      <c r="D34" s="60"/>
      <c r="E34" s="47">
        <v>42792.419</v>
      </c>
      <c r="F34" s="61"/>
      <c r="G34" s="47">
        <v>48850</v>
      </c>
    </row>
    <row r="35" spans="2:7" ht="12.75">
      <c r="B35" s="59" t="s">
        <v>84</v>
      </c>
      <c r="C35" s="59"/>
      <c r="D35" s="60"/>
      <c r="E35" s="49">
        <v>4505.045</v>
      </c>
      <c r="F35" s="61"/>
      <c r="G35" s="49">
        <v>7159</v>
      </c>
    </row>
    <row r="36" spans="2:7" ht="12.75">
      <c r="B36" s="59"/>
      <c r="C36" s="59"/>
      <c r="D36" s="60"/>
      <c r="E36" s="62">
        <f>SUM(E29:E35)-1</f>
        <v>246785.459</v>
      </c>
      <c r="F36" s="61"/>
      <c r="G36" s="62">
        <f>SUM(G29:G35)</f>
        <v>298827</v>
      </c>
    </row>
    <row r="37" spans="2:7" ht="12.75">
      <c r="B37" s="59"/>
      <c r="C37" s="59"/>
      <c r="D37" s="60"/>
      <c r="E37" s="47"/>
      <c r="F37" s="61"/>
      <c r="G37" s="47"/>
    </row>
    <row r="38" spans="1:7" ht="13.5" thickBot="1">
      <c r="A38" s="16" t="s">
        <v>47</v>
      </c>
      <c r="B38" s="59"/>
      <c r="C38" s="59"/>
      <c r="D38" s="60"/>
      <c r="E38" s="52">
        <f>E26+E36</f>
        <v>434423.381</v>
      </c>
      <c r="F38" s="61"/>
      <c r="G38" s="52">
        <f>G26+G36</f>
        <v>511686</v>
      </c>
    </row>
    <row r="39" spans="2:7" ht="13.5" thickTop="1">
      <c r="B39" s="59"/>
      <c r="C39" s="59"/>
      <c r="D39" s="60"/>
      <c r="E39" s="47"/>
      <c r="F39" s="61"/>
      <c r="G39" s="47"/>
    </row>
    <row r="40" spans="2:7" ht="12.75">
      <c r="B40" s="59"/>
      <c r="C40" s="59"/>
      <c r="D40" s="60"/>
      <c r="E40" s="47"/>
      <c r="F40" s="61"/>
      <c r="G40" s="47"/>
    </row>
    <row r="41" spans="1:7" ht="12.75">
      <c r="A41" s="16" t="s">
        <v>48</v>
      </c>
      <c r="B41" s="59"/>
      <c r="C41" s="59"/>
      <c r="D41" s="60"/>
      <c r="E41" s="47"/>
      <c r="F41" s="61"/>
      <c r="G41" s="47"/>
    </row>
    <row r="42" spans="1:7" ht="12.75">
      <c r="A42" s="16" t="s">
        <v>106</v>
      </c>
      <c r="B42" s="59"/>
      <c r="C42" s="59"/>
      <c r="D42" s="60"/>
      <c r="E42" s="47"/>
      <c r="F42" s="61"/>
      <c r="G42" s="47"/>
    </row>
    <row r="43" spans="2:7" ht="12.75">
      <c r="B43" s="59" t="s">
        <v>31</v>
      </c>
      <c r="C43" s="59"/>
      <c r="D43" s="60"/>
      <c r="E43" s="47">
        <f>'Bursa-SE'!C38</f>
        <v>119106</v>
      </c>
      <c r="F43" s="61"/>
      <c r="G43" s="47">
        <v>119106</v>
      </c>
    </row>
    <row r="44" spans="2:7" ht="12.75">
      <c r="B44" s="59" t="s">
        <v>49</v>
      </c>
      <c r="C44" s="59"/>
      <c r="D44" s="60"/>
      <c r="E44" s="47">
        <f>'Bursa-SE'!E38</f>
        <v>3559</v>
      </c>
      <c r="F44" s="61"/>
      <c r="G44" s="47">
        <v>3559</v>
      </c>
    </row>
    <row r="45" spans="2:7" ht="12.75">
      <c r="B45" s="59" t="s">
        <v>50</v>
      </c>
      <c r="C45" s="59"/>
      <c r="D45" s="60"/>
      <c r="E45" s="47">
        <f>SUM('Bursa-SE'!G38:N38)</f>
        <v>5095</v>
      </c>
      <c r="F45" s="61"/>
      <c r="G45" s="47">
        <v>5102</v>
      </c>
    </row>
    <row r="46" spans="2:9" ht="12.75">
      <c r="B46" s="59" t="s">
        <v>51</v>
      </c>
      <c r="C46" s="59"/>
      <c r="D46" s="60"/>
      <c r="E46" s="49">
        <f>'Bursa-SE'!O38</f>
        <v>31625.28700000002</v>
      </c>
      <c r="F46" s="61"/>
      <c r="G46" s="49">
        <v>50751</v>
      </c>
      <c r="I46" s="9"/>
    </row>
    <row r="47" spans="2:7" ht="12.75">
      <c r="B47" s="59"/>
      <c r="C47" s="59"/>
      <c r="D47" s="60"/>
      <c r="E47" s="47">
        <f>SUM(E43:E46)</f>
        <v>159385.287</v>
      </c>
      <c r="F47" s="61"/>
      <c r="G47" s="47">
        <f>SUM(G43:G46)</f>
        <v>178518</v>
      </c>
    </row>
    <row r="48" spans="1:7" ht="12.75">
      <c r="A48" s="16" t="s">
        <v>110</v>
      </c>
      <c r="B48" s="59"/>
      <c r="C48" s="59"/>
      <c r="D48" s="60"/>
      <c r="E48" s="47">
        <f>'Bursa-SE'!T38</f>
        <v>7712.741</v>
      </c>
      <c r="F48" s="61"/>
      <c r="G48" s="47">
        <v>7815</v>
      </c>
    </row>
    <row r="49" spans="1:7" ht="12.75">
      <c r="A49" s="16" t="s">
        <v>52</v>
      </c>
      <c r="B49" s="59"/>
      <c r="C49" s="59"/>
      <c r="D49" s="60"/>
      <c r="E49" s="62">
        <f>SUM(E47:E48)</f>
        <v>167098.02800000002</v>
      </c>
      <c r="F49" s="61"/>
      <c r="G49" s="62">
        <f>SUM(G47:G48)</f>
        <v>186333</v>
      </c>
    </row>
    <row r="50" spans="1:7" ht="12.75" hidden="1">
      <c r="A50" s="16"/>
      <c r="B50" s="59"/>
      <c r="C50" s="59"/>
      <c r="D50" s="60"/>
      <c r="E50" s="47"/>
      <c r="F50" s="61"/>
      <c r="G50" s="47"/>
    </row>
    <row r="51" spans="1:7" ht="12.75">
      <c r="A51" s="16"/>
      <c r="B51" s="59"/>
      <c r="C51" s="59"/>
      <c r="D51" s="60"/>
      <c r="E51" s="47"/>
      <c r="F51" s="61"/>
      <c r="G51" s="47"/>
    </row>
    <row r="52" spans="1:7" ht="12.75">
      <c r="A52" s="16" t="s">
        <v>56</v>
      </c>
      <c r="B52" s="59"/>
      <c r="C52" s="59"/>
      <c r="D52" s="60"/>
      <c r="E52" s="47"/>
      <c r="F52" s="61"/>
      <c r="G52" s="47"/>
    </row>
    <row r="53" spans="1:7" ht="12.75">
      <c r="A53" s="16"/>
      <c r="B53" s="59" t="s">
        <v>53</v>
      </c>
      <c r="C53" s="59"/>
      <c r="D53" s="60"/>
      <c r="E53" s="47">
        <f>1150+1026.293</f>
        <v>2176.2929999999997</v>
      </c>
      <c r="F53" s="61"/>
      <c r="G53" s="47">
        <v>75814</v>
      </c>
    </row>
    <row r="54" spans="1:7" ht="12.75">
      <c r="A54" s="16"/>
      <c r="B54" s="59"/>
      <c r="C54" s="59"/>
      <c r="D54" s="60"/>
      <c r="E54" s="47"/>
      <c r="F54" s="61"/>
      <c r="G54" s="47"/>
    </row>
    <row r="55" spans="1:7" ht="12.75">
      <c r="A55" s="16" t="s">
        <v>67</v>
      </c>
      <c r="B55" s="59"/>
      <c r="C55" s="59"/>
      <c r="D55" s="60"/>
      <c r="E55" s="47"/>
      <c r="F55" s="61"/>
      <c r="G55" s="47"/>
    </row>
    <row r="56" spans="2:7" ht="12.75">
      <c r="B56" s="59" t="s">
        <v>53</v>
      </c>
      <c r="C56" s="59"/>
      <c r="D56" s="60"/>
      <c r="E56" s="47">
        <f>164307.873+845.685+1982.239-516</f>
        <v>166619.797</v>
      </c>
      <c r="F56" s="61"/>
      <c r="G56" s="47">
        <v>140270</v>
      </c>
    </row>
    <row r="57" spans="2:7" ht="12.75">
      <c r="B57" s="59" t="s">
        <v>21</v>
      </c>
      <c r="C57" s="59"/>
      <c r="D57" s="60"/>
      <c r="E57" s="47">
        <v>3277.815</v>
      </c>
      <c r="F57" s="61"/>
      <c r="G57" s="47">
        <v>13950</v>
      </c>
    </row>
    <row r="58" spans="2:7" ht="12.75">
      <c r="B58" s="59" t="s">
        <v>30</v>
      </c>
      <c r="C58" s="59"/>
      <c r="D58" s="60"/>
      <c r="E58" s="47">
        <v>79102.146</v>
      </c>
      <c r="F58" s="61"/>
      <c r="G58" s="47">
        <v>79412</v>
      </c>
    </row>
    <row r="59" spans="2:7" ht="12.75">
      <c r="B59" s="59" t="s">
        <v>54</v>
      </c>
      <c r="C59" s="59"/>
      <c r="D59" s="60"/>
      <c r="E59" s="47">
        <f>8177.512+5-2</f>
        <v>8180.512</v>
      </c>
      <c r="F59" s="61"/>
      <c r="G59" s="47">
        <v>9872</v>
      </c>
    </row>
    <row r="60" spans="2:9" ht="12.75">
      <c r="B60" s="59" t="s">
        <v>55</v>
      </c>
      <c r="C60" s="59"/>
      <c r="D60" s="60"/>
      <c r="E60" s="49">
        <f>7734.513-510+509+233</f>
        <v>7966.513</v>
      </c>
      <c r="F60" s="61"/>
      <c r="G60" s="49">
        <v>6035</v>
      </c>
      <c r="I60" s="9"/>
    </row>
    <row r="61" spans="1:9" ht="12.75">
      <c r="A61" s="16"/>
      <c r="B61" s="59"/>
      <c r="C61" s="59"/>
      <c r="D61" s="60"/>
      <c r="E61" s="47">
        <f>SUM(E56:E60)+1</f>
        <v>265147.78299999994</v>
      </c>
      <c r="F61" s="61"/>
      <c r="G61" s="47">
        <f>SUM(G56:G60)</f>
        <v>249539</v>
      </c>
      <c r="I61" s="9"/>
    </row>
    <row r="62" spans="1:9" ht="3.75" customHeight="1">
      <c r="A62" s="16"/>
      <c r="B62" s="59"/>
      <c r="C62" s="59"/>
      <c r="D62" s="60"/>
      <c r="E62" s="49"/>
      <c r="F62" s="61"/>
      <c r="G62" s="49"/>
      <c r="I62" s="9"/>
    </row>
    <row r="63" spans="1:9" ht="12.75">
      <c r="A63" s="16" t="s">
        <v>57</v>
      </c>
      <c r="B63" s="59"/>
      <c r="C63" s="59"/>
      <c r="D63" s="60"/>
      <c r="E63" s="47">
        <f>E53+E61+2</f>
        <v>267326.07599999994</v>
      </c>
      <c r="F63" s="61"/>
      <c r="G63" s="47">
        <f>G53+G61</f>
        <v>325353</v>
      </c>
      <c r="I63" s="9"/>
    </row>
    <row r="64" spans="2:7" ht="5.25" customHeight="1">
      <c r="B64" s="59"/>
      <c r="C64" s="59"/>
      <c r="D64" s="60"/>
      <c r="E64" s="47"/>
      <c r="F64" s="59"/>
      <c r="G64" s="47"/>
    </row>
    <row r="65" spans="1:7" ht="13.5" thickBot="1">
      <c r="A65" s="16" t="s">
        <v>58</v>
      </c>
      <c r="B65" s="59"/>
      <c r="C65" s="59"/>
      <c r="D65" s="60"/>
      <c r="E65" s="53">
        <f>E63+E49-1</f>
        <v>434423.10399999993</v>
      </c>
      <c r="F65" s="59"/>
      <c r="G65" s="53">
        <f>G63+G49</f>
        <v>511686</v>
      </c>
    </row>
    <row r="66" spans="2:7" ht="13.5" thickTop="1">
      <c r="B66" s="59"/>
      <c r="C66" s="59"/>
      <c r="D66" s="60"/>
      <c r="E66" s="47"/>
      <c r="F66" s="59"/>
      <c r="G66" s="47"/>
    </row>
    <row r="67" spans="1:7" ht="12.75">
      <c r="A67" s="16" t="s">
        <v>64</v>
      </c>
      <c r="B67" s="59"/>
      <c r="C67" s="59"/>
      <c r="D67" s="60"/>
      <c r="E67" s="85">
        <f>+E49/E43</f>
        <v>1.4029354356623513</v>
      </c>
      <c r="F67" s="59"/>
      <c r="G67" s="85">
        <f>+G49/G43</f>
        <v>1.5644300035262708</v>
      </c>
    </row>
    <row r="68" spans="4:7" ht="12.75" hidden="1">
      <c r="D68" s="17"/>
      <c r="E68" s="8">
        <f>E38-E65</f>
        <v>0.2770000000600703</v>
      </c>
      <c r="G68" s="8"/>
    </row>
    <row r="69" spans="4:5" ht="12.75">
      <c r="D69" s="17"/>
      <c r="E69" s="19"/>
    </row>
    <row r="70" spans="1:4" ht="12.75">
      <c r="A70" s="14" t="s">
        <v>121</v>
      </c>
      <c r="D70" s="17"/>
    </row>
    <row r="71" ht="12.75">
      <c r="A71" s="14" t="s">
        <v>123</v>
      </c>
    </row>
    <row r="72" ht="12.75">
      <c r="A72" s="14" t="s">
        <v>122</v>
      </c>
    </row>
    <row r="73" ht="12.75">
      <c r="E73" s="84"/>
    </row>
    <row r="204" ht="12" customHeight="1"/>
  </sheetData>
  <sheetProtection/>
  <mergeCells count="4">
    <mergeCell ref="A5:G5"/>
    <mergeCell ref="A8:G8"/>
    <mergeCell ref="A9:G9"/>
    <mergeCell ref="A6:G6"/>
  </mergeCells>
  <printOptions/>
  <pageMargins left="1.0236220472440944" right="0.1968503937007874" top="0.15748031496062992" bottom="0.1968503937007874" header="0.35433070866141736" footer="0"/>
  <pageSetup fitToWidth="4" fitToHeight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V40"/>
  <sheetViews>
    <sheetView view="pageBreakPreview" zoomScaleSheetLayoutView="100" zoomScalePageLayoutView="50" workbookViewId="0" topLeftCell="A25">
      <selection activeCell="A1" sqref="A1"/>
    </sheetView>
  </sheetViews>
  <sheetFormatPr defaultColWidth="9.140625" defaultRowHeight="12.75"/>
  <cols>
    <col min="1" max="1" width="2.28125" style="20" customWidth="1"/>
    <col min="2" max="2" width="31.00390625" style="20" customWidth="1"/>
    <col min="3" max="3" width="9.8515625" style="22" bestFit="1" customWidth="1"/>
    <col min="4" max="4" width="2.00390625" style="22" customWidth="1"/>
    <col min="5" max="5" width="9.00390625" style="22" customWidth="1"/>
    <col min="6" max="6" width="1.7109375" style="22" customWidth="1"/>
    <col min="7" max="7" width="10.421875" style="22" bestFit="1" customWidth="1"/>
    <col min="8" max="8" width="1.7109375" style="22" customWidth="1"/>
    <col min="9" max="9" width="8.421875" style="22" customWidth="1"/>
    <col min="10" max="10" width="1.57421875" style="22" customWidth="1"/>
    <col min="11" max="11" width="9.57421875" style="22" customWidth="1"/>
    <col min="12" max="12" width="1.57421875" style="22" customWidth="1"/>
    <col min="13" max="13" width="8.28125" style="22" customWidth="1"/>
    <col min="14" max="14" width="1.7109375" style="22" customWidth="1"/>
    <col min="15" max="15" width="11.57421875" style="22" bestFit="1" customWidth="1"/>
    <col min="16" max="16" width="1.7109375" style="22" customWidth="1"/>
    <col min="17" max="17" width="10.28125" style="22" bestFit="1" customWidth="1"/>
    <col min="18" max="19" width="1.57421875" style="22" customWidth="1"/>
    <col min="20" max="20" width="9.421875" style="22" bestFit="1" customWidth="1"/>
    <col min="21" max="21" width="1.28515625" style="22" customWidth="1"/>
    <col min="22" max="22" width="10.28125" style="22" bestFit="1" customWidth="1"/>
    <col min="23" max="23" width="9.140625" style="22" customWidth="1"/>
    <col min="24" max="16384" width="9.140625" style="20" customWidth="1"/>
  </cols>
  <sheetData>
    <row r="1" ht="12.75"/>
    <row r="2" ht="12.75"/>
    <row r="3" ht="12.75"/>
    <row r="4" spans="1:22" ht="12.75">
      <c r="A4" s="89" t="s">
        <v>75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22" ht="12.7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7" spans="1:22" ht="12.75">
      <c r="A7" s="86" t="s">
        <v>59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</row>
    <row r="8" spans="1:22" ht="12.75">
      <c r="A8" s="89" t="s">
        <v>125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22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T11" s="25" t="s">
        <v>108</v>
      </c>
      <c r="V11" s="25" t="s">
        <v>12</v>
      </c>
    </row>
    <row r="12" spans="2:22" ht="12.75">
      <c r="B12" s="24"/>
      <c r="D12" s="37"/>
      <c r="E12" s="89" t="s">
        <v>98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65"/>
      <c r="T12" s="25" t="s">
        <v>109</v>
      </c>
      <c r="V12" s="25" t="s">
        <v>60</v>
      </c>
    </row>
    <row r="13" spans="3:20" ht="13.5">
      <c r="C13" s="24"/>
      <c r="D13" s="24"/>
      <c r="E13" s="90" t="s">
        <v>61</v>
      </c>
      <c r="F13" s="90"/>
      <c r="G13" s="90"/>
      <c r="H13" s="90"/>
      <c r="I13" s="90"/>
      <c r="J13" s="90"/>
      <c r="K13" s="90"/>
      <c r="L13" s="90"/>
      <c r="M13" s="90"/>
      <c r="N13" s="90"/>
      <c r="O13" s="38" t="s">
        <v>36</v>
      </c>
      <c r="P13" s="24"/>
      <c r="Q13" s="24"/>
      <c r="R13" s="24"/>
      <c r="T13" s="25" t="s">
        <v>72</v>
      </c>
    </row>
    <row r="14" spans="3:20" ht="13.5">
      <c r="C14" s="24"/>
      <c r="D14" s="24"/>
      <c r="E14" s="38"/>
      <c r="F14" s="38"/>
      <c r="G14" s="38"/>
      <c r="H14" s="38"/>
      <c r="I14" s="38"/>
      <c r="J14" s="38"/>
      <c r="K14" s="25" t="s">
        <v>118</v>
      </c>
      <c r="L14" s="38"/>
      <c r="M14" s="38"/>
      <c r="N14" s="38"/>
      <c r="O14" s="38"/>
      <c r="P14" s="24"/>
      <c r="Q14" s="24"/>
      <c r="R14" s="24"/>
      <c r="T14" s="25"/>
    </row>
    <row r="15" spans="3:21" ht="12.75">
      <c r="C15" s="25" t="s">
        <v>8</v>
      </c>
      <c r="D15" s="25"/>
      <c r="E15" s="25" t="s">
        <v>10</v>
      </c>
      <c r="F15" s="25"/>
      <c r="G15" s="25" t="s">
        <v>13</v>
      </c>
      <c r="H15" s="25"/>
      <c r="I15" s="25" t="s">
        <v>0</v>
      </c>
      <c r="J15" s="25"/>
      <c r="K15" s="25" t="s">
        <v>119</v>
      </c>
      <c r="L15" s="25"/>
      <c r="M15" s="25" t="s">
        <v>69</v>
      </c>
      <c r="N15" s="25"/>
      <c r="O15" s="25" t="s">
        <v>9</v>
      </c>
      <c r="P15" s="25"/>
      <c r="Q15" s="24"/>
      <c r="R15" s="24"/>
      <c r="U15" s="25"/>
    </row>
    <row r="16" spans="3:21" ht="12.75">
      <c r="C16" s="25" t="s">
        <v>33</v>
      </c>
      <c r="D16" s="25"/>
      <c r="E16" s="25" t="s">
        <v>34</v>
      </c>
      <c r="F16" s="25"/>
      <c r="G16" s="25" t="s">
        <v>35</v>
      </c>
      <c r="H16" s="25"/>
      <c r="I16" s="25" t="s">
        <v>35</v>
      </c>
      <c r="J16" s="25"/>
      <c r="K16" s="25" t="s">
        <v>35</v>
      </c>
      <c r="L16" s="25"/>
      <c r="M16" s="25" t="s">
        <v>35</v>
      </c>
      <c r="N16" s="25"/>
      <c r="O16" s="25" t="s">
        <v>65</v>
      </c>
      <c r="P16" s="25"/>
      <c r="Q16" s="25" t="s">
        <v>12</v>
      </c>
      <c r="R16" s="25"/>
      <c r="U16" s="25"/>
    </row>
    <row r="17" spans="3:22" ht="12.75">
      <c r="C17" s="25" t="s">
        <v>27</v>
      </c>
      <c r="D17" s="25"/>
      <c r="E17" s="25" t="s">
        <v>27</v>
      </c>
      <c r="F17" s="25"/>
      <c r="G17" s="25" t="s">
        <v>27</v>
      </c>
      <c r="H17" s="25"/>
      <c r="I17" s="25" t="s">
        <v>27</v>
      </c>
      <c r="J17" s="25"/>
      <c r="K17" s="25" t="s">
        <v>27</v>
      </c>
      <c r="L17" s="25"/>
      <c r="M17" s="25" t="s">
        <v>27</v>
      </c>
      <c r="N17" s="25"/>
      <c r="O17" s="25" t="s">
        <v>27</v>
      </c>
      <c r="P17" s="25"/>
      <c r="Q17" s="25" t="s">
        <v>27</v>
      </c>
      <c r="R17" s="25"/>
      <c r="T17" s="25" t="s">
        <v>27</v>
      </c>
      <c r="V17" s="25" t="s">
        <v>27</v>
      </c>
    </row>
    <row r="19" spans="1:22" ht="12.75">
      <c r="A19" s="2" t="s">
        <v>79</v>
      </c>
      <c r="B19" s="64"/>
      <c r="C19" s="79">
        <v>119106</v>
      </c>
      <c r="D19" s="79"/>
      <c r="E19" s="79">
        <v>3559</v>
      </c>
      <c r="F19" s="79"/>
      <c r="G19" s="79">
        <v>693</v>
      </c>
      <c r="H19" s="79"/>
      <c r="I19" s="79">
        <v>-3</v>
      </c>
      <c r="J19" s="79"/>
      <c r="K19" s="79">
        <v>0</v>
      </c>
      <c r="L19" s="79"/>
      <c r="M19" s="79">
        <v>4417</v>
      </c>
      <c r="N19" s="79"/>
      <c r="O19" s="79">
        <v>45204</v>
      </c>
      <c r="P19" s="79"/>
      <c r="Q19" s="79">
        <f>SUM(C19:O19)</f>
        <v>172976</v>
      </c>
      <c r="R19" s="79"/>
      <c r="S19" s="79"/>
      <c r="T19" s="79">
        <v>3656</v>
      </c>
      <c r="U19" s="79"/>
      <c r="V19" s="73">
        <f>SUM(Q19:U19)</f>
        <v>176632</v>
      </c>
    </row>
    <row r="20" spans="1:22" ht="12.75">
      <c r="A20" s="2"/>
      <c r="B20" s="64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2.75">
      <c r="A21" s="2" t="s">
        <v>140</v>
      </c>
      <c r="B21" s="83"/>
      <c r="C21" s="79">
        <v>0</v>
      </c>
      <c r="D21" s="79"/>
      <c r="E21" s="79">
        <v>0</v>
      </c>
      <c r="F21" s="79"/>
      <c r="G21" s="79">
        <v>0</v>
      </c>
      <c r="H21" s="79"/>
      <c r="I21" s="79">
        <v>-5</v>
      </c>
      <c r="J21" s="79"/>
      <c r="K21" s="79">
        <v>0</v>
      </c>
      <c r="L21" s="79"/>
      <c r="M21" s="79"/>
      <c r="N21" s="79"/>
      <c r="O21" s="79">
        <v>5547</v>
      </c>
      <c r="P21" s="79"/>
      <c r="Q21" s="79">
        <f>SUM(C21:O21)</f>
        <v>5542</v>
      </c>
      <c r="R21" s="79"/>
      <c r="S21" s="79"/>
      <c r="T21" s="79">
        <v>452</v>
      </c>
      <c r="U21" s="80"/>
      <c r="V21" s="73">
        <f>SUM(Q21:U21)</f>
        <v>5994</v>
      </c>
    </row>
    <row r="22" spans="1:22" ht="12.75">
      <c r="A22" s="2"/>
      <c r="B22" s="83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73"/>
    </row>
    <row r="23" spans="1:22" ht="12.75">
      <c r="A23" s="2" t="s">
        <v>129</v>
      </c>
      <c r="B23" s="83"/>
      <c r="C23" s="79">
        <v>0</v>
      </c>
      <c r="D23" s="79"/>
      <c r="E23" s="79">
        <v>0</v>
      </c>
      <c r="F23" s="79"/>
      <c r="G23" s="79">
        <v>0</v>
      </c>
      <c r="H23" s="79"/>
      <c r="I23" s="79">
        <v>0</v>
      </c>
      <c r="J23" s="79"/>
      <c r="K23" s="79">
        <v>0</v>
      </c>
      <c r="L23" s="79"/>
      <c r="M23" s="79">
        <v>0</v>
      </c>
      <c r="N23" s="79"/>
      <c r="O23" s="79" t="s">
        <v>137</v>
      </c>
      <c r="P23" s="79"/>
      <c r="Q23" s="79">
        <f>SUM(C23:O23)</f>
        <v>0</v>
      </c>
      <c r="R23" s="79"/>
      <c r="S23" s="79"/>
      <c r="T23" s="79">
        <v>3707</v>
      </c>
      <c r="U23" s="80"/>
      <c r="V23" s="73">
        <f>SUM(Q23:U23)</f>
        <v>3707</v>
      </c>
    </row>
    <row r="24" spans="1:22" ht="12.75">
      <c r="A24" s="1"/>
      <c r="B24" s="1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ht="13.5" thickBot="1">
      <c r="A25" s="2" t="s">
        <v>130</v>
      </c>
      <c r="B25" s="1"/>
      <c r="C25" s="81">
        <f>SUM(C19:C24)</f>
        <v>119106</v>
      </c>
      <c r="D25" s="81"/>
      <c r="E25" s="81">
        <f>SUM(E19:E24)</f>
        <v>3559</v>
      </c>
      <c r="F25" s="81"/>
      <c r="G25" s="81">
        <f>SUM(G19:G24)</f>
        <v>693</v>
      </c>
      <c r="H25" s="81"/>
      <c r="I25" s="81">
        <f>SUM(I19:I24)</f>
        <v>-8</v>
      </c>
      <c r="J25" s="81"/>
      <c r="K25" s="81">
        <f>SUM(K19:K24)</f>
        <v>0</v>
      </c>
      <c r="L25" s="81"/>
      <c r="M25" s="81">
        <f>SUM(M19:M24)</f>
        <v>4417</v>
      </c>
      <c r="N25" s="81"/>
      <c r="O25" s="81">
        <f>SUM(O19:O24)</f>
        <v>50751</v>
      </c>
      <c r="P25" s="81"/>
      <c r="Q25" s="81">
        <f>SUM(Q19:Q24)</f>
        <v>178518</v>
      </c>
      <c r="R25" s="81"/>
      <c r="S25" s="81"/>
      <c r="T25" s="81">
        <f>SUM(T19:T24)</f>
        <v>7815</v>
      </c>
      <c r="U25" s="82"/>
      <c r="V25" s="82">
        <f>SUM(V19:V24)</f>
        <v>186333</v>
      </c>
    </row>
    <row r="26" spans="3:22" ht="13.5" thickTop="1">
      <c r="C26" s="27"/>
      <c r="D26" s="21"/>
      <c r="E26" s="27"/>
      <c r="F26" s="21"/>
      <c r="G26" s="27"/>
      <c r="H26" s="27"/>
      <c r="I26" s="27"/>
      <c r="J26" s="27"/>
      <c r="K26" s="27"/>
      <c r="L26" s="27"/>
      <c r="M26" s="27"/>
      <c r="N26" s="21"/>
      <c r="O26" s="27"/>
      <c r="P26" s="21"/>
      <c r="Q26" s="27"/>
      <c r="R26" s="27"/>
      <c r="S26" s="21"/>
      <c r="T26" s="21"/>
      <c r="U26" s="21"/>
      <c r="V26" s="21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3:22" ht="12.7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2:22" ht="12.75">
      <c r="B29" s="39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2.75">
      <c r="A30" s="23" t="s">
        <v>86</v>
      </c>
      <c r="B30" s="39"/>
      <c r="C30" s="21">
        <v>119106</v>
      </c>
      <c r="D30" s="21"/>
      <c r="E30" s="21">
        <v>3559</v>
      </c>
      <c r="F30" s="21"/>
      <c r="G30" s="21">
        <v>693</v>
      </c>
      <c r="H30" s="21"/>
      <c r="I30" s="21">
        <v>-7</v>
      </c>
      <c r="J30" s="21"/>
      <c r="K30" s="21">
        <v>0</v>
      </c>
      <c r="L30" s="21"/>
      <c r="M30" s="21">
        <v>4416</v>
      </c>
      <c r="N30" s="21"/>
      <c r="O30" s="21">
        <f>50751</f>
        <v>50751</v>
      </c>
      <c r="P30" s="21"/>
      <c r="Q30" s="21">
        <f>SUM(C30:P30)</f>
        <v>178518</v>
      </c>
      <c r="R30" s="21"/>
      <c r="S30" s="21"/>
      <c r="T30" s="21">
        <v>7815</v>
      </c>
      <c r="U30" s="21"/>
      <c r="V30" s="21">
        <f>SUM(Q30:U30)</f>
        <v>186333</v>
      </c>
    </row>
    <row r="31" spans="1:22" ht="12.75">
      <c r="A31" s="23"/>
      <c r="B31" s="3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23" t="s">
        <v>92</v>
      </c>
      <c r="B32" s="39"/>
      <c r="C32" s="21">
        <v>0</v>
      </c>
      <c r="D32" s="21"/>
      <c r="E32" s="21">
        <v>0</v>
      </c>
      <c r="F32" s="21"/>
      <c r="G32" s="21">
        <v>0</v>
      </c>
      <c r="H32" s="21"/>
      <c r="I32" s="21">
        <v>0</v>
      </c>
      <c r="J32" s="21"/>
      <c r="K32" s="21"/>
      <c r="L32" s="21"/>
      <c r="M32" s="21">
        <v>0</v>
      </c>
      <c r="N32" s="21"/>
      <c r="O32" s="51">
        <f>-21470.553+516</f>
        <v>-20954.553</v>
      </c>
      <c r="P32" s="21"/>
      <c r="Q32" s="21">
        <f>SUM(C32:P32)</f>
        <v>-20954.553</v>
      </c>
      <c r="R32" s="21"/>
      <c r="S32" s="21"/>
      <c r="T32" s="21">
        <v>0</v>
      </c>
      <c r="U32" s="21"/>
      <c r="V32" s="21">
        <f>SUM(Q32:U32)</f>
        <v>-20954.553</v>
      </c>
    </row>
    <row r="33" spans="1:22" ht="12.75">
      <c r="A33" s="23"/>
      <c r="B33" s="3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0"/>
      <c r="P33" s="28"/>
      <c r="Q33" s="28"/>
      <c r="R33" s="28"/>
      <c r="S33" s="28"/>
      <c r="T33" s="28"/>
      <c r="U33" s="28"/>
      <c r="V33" s="28"/>
    </row>
    <row r="34" spans="1:22" ht="12.75">
      <c r="A34" s="23" t="s">
        <v>93</v>
      </c>
      <c r="B34" s="39"/>
      <c r="C34" s="21">
        <f>SUM(C30:C33)</f>
        <v>119106</v>
      </c>
      <c r="D34" s="21"/>
      <c r="E34" s="21">
        <f>SUM(E30:E33)</f>
        <v>3559</v>
      </c>
      <c r="F34" s="21"/>
      <c r="G34" s="21">
        <f>SUM(G30:G33)</f>
        <v>693</v>
      </c>
      <c r="H34" s="21"/>
      <c r="I34" s="21">
        <f>SUM(I30:I33)</f>
        <v>-7</v>
      </c>
      <c r="J34" s="21"/>
      <c r="K34" s="21">
        <f>SUM(K30:K33)</f>
        <v>0</v>
      </c>
      <c r="L34" s="21"/>
      <c r="M34" s="21">
        <f>SUM(M30:M33)</f>
        <v>4416</v>
      </c>
      <c r="N34" s="21"/>
      <c r="O34" s="21">
        <f>SUM(O30:O33)</f>
        <v>29796.447</v>
      </c>
      <c r="P34" s="21"/>
      <c r="Q34" s="21">
        <f>SUM(Q30:Q33)</f>
        <v>157563.447</v>
      </c>
      <c r="R34" s="21"/>
      <c r="S34" s="21"/>
      <c r="T34" s="21">
        <f>SUM(T30:T33)</f>
        <v>7815</v>
      </c>
      <c r="U34" s="21"/>
      <c r="V34" s="21">
        <f>SUM(V30:V33)</f>
        <v>165378.447</v>
      </c>
    </row>
    <row r="35" spans="1:22" ht="12.75">
      <c r="A35" s="23"/>
      <c r="B35" s="3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.75">
      <c r="A36" s="23" t="s">
        <v>140</v>
      </c>
      <c r="B36" s="39"/>
      <c r="C36" s="21">
        <v>0</v>
      </c>
      <c r="D36" s="21"/>
      <c r="E36" s="21">
        <v>0</v>
      </c>
      <c r="F36" s="21"/>
      <c r="G36" s="21">
        <v>0</v>
      </c>
      <c r="H36" s="21"/>
      <c r="I36" s="21">
        <v>0</v>
      </c>
      <c r="J36" s="21"/>
      <c r="K36" s="21">
        <v>-7</v>
      </c>
      <c r="L36" s="21"/>
      <c r="M36" s="21">
        <v>0</v>
      </c>
      <c r="N36" s="21"/>
      <c r="O36" s="21">
        <f>+'Bursa-PL'!H50</f>
        <v>1828.8400000000192</v>
      </c>
      <c r="P36" s="21"/>
      <c r="Q36" s="21">
        <f>SUM(C36:P36)</f>
        <v>1821.8400000000192</v>
      </c>
      <c r="R36" s="21"/>
      <c r="S36" s="21"/>
      <c r="T36" s="21">
        <f>+'Bursa-PL'!H51</f>
        <v>-102.259</v>
      </c>
      <c r="U36" s="21"/>
      <c r="V36" s="21">
        <f>SUM(Q36:U36)</f>
        <v>1719.5810000000192</v>
      </c>
    </row>
    <row r="37" spans="3:22" ht="12.7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3.5" thickBot="1">
      <c r="A38" s="23" t="s">
        <v>127</v>
      </c>
      <c r="C38" s="29">
        <f>SUM(C34:C36)</f>
        <v>119106</v>
      </c>
      <c r="D38" s="29"/>
      <c r="E38" s="29">
        <f>SUM(E34:E36)</f>
        <v>3559</v>
      </c>
      <c r="F38" s="29"/>
      <c r="G38" s="29">
        <f>SUM(G34:G36)</f>
        <v>693</v>
      </c>
      <c r="H38" s="29"/>
      <c r="I38" s="29">
        <f>SUM(I34:I36)</f>
        <v>-7</v>
      </c>
      <c r="J38" s="29"/>
      <c r="K38" s="29">
        <f>SUM(K34:K36)</f>
        <v>-7</v>
      </c>
      <c r="L38" s="29"/>
      <c r="M38" s="29">
        <f>SUM(M34:M36)</f>
        <v>4416</v>
      </c>
      <c r="N38" s="29"/>
      <c r="O38" s="29">
        <f>SUM(O34:O36)</f>
        <v>31625.28700000002</v>
      </c>
      <c r="P38" s="29"/>
      <c r="Q38" s="29">
        <f>SUM(Q34:Q36)</f>
        <v>159385.287</v>
      </c>
      <c r="R38" s="29"/>
      <c r="S38" s="29"/>
      <c r="T38" s="29">
        <f>SUM(T34:T36)</f>
        <v>7712.741</v>
      </c>
      <c r="U38" s="29"/>
      <c r="V38" s="29">
        <f>SUM(V34:V36)</f>
        <v>167098.028</v>
      </c>
    </row>
    <row r="39" ht="13.5" thickTop="1"/>
    <row r="40" spans="9:11" ht="12.75">
      <c r="I40" s="17"/>
      <c r="K40" s="17"/>
    </row>
    <row r="206" ht="12" customHeight="1"/>
  </sheetData>
  <sheetProtection/>
  <mergeCells count="6">
    <mergeCell ref="A4:V4"/>
    <mergeCell ref="E13:N13"/>
    <mergeCell ref="A7:V7"/>
    <mergeCell ref="A8:V8"/>
    <mergeCell ref="E12:Q12"/>
    <mergeCell ref="A5:V5"/>
  </mergeCells>
  <printOptions/>
  <pageMargins left="0.433070866141732" right="0.236220472440945" top="0.94488188976378" bottom="0.393700787401575" header="0.511811023622047" footer="0.511811023622047"/>
  <pageSetup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M58"/>
  <sheetViews>
    <sheetView tabSelected="1" view="pageLayout" workbookViewId="0" topLeftCell="A1">
      <selection activeCell="D47" sqref="D47"/>
    </sheetView>
  </sheetViews>
  <sheetFormatPr defaultColWidth="9.140625" defaultRowHeight="12.75"/>
  <cols>
    <col min="1" max="1" width="3.28125" style="1" customWidth="1"/>
    <col min="2" max="2" width="4.140625" style="1" customWidth="1"/>
    <col min="3" max="3" width="9.140625" style="1" customWidth="1"/>
    <col min="4" max="4" width="38.140625" style="1" customWidth="1"/>
    <col min="5" max="5" width="10.421875" style="4" bestFit="1" customWidth="1"/>
    <col min="6" max="6" width="1.7109375" style="4" customWidth="1"/>
    <col min="7" max="7" width="12.421875" style="4" bestFit="1" customWidth="1"/>
    <col min="8" max="8" width="13.140625" style="4" customWidth="1"/>
    <col min="9" max="247" width="9.140625" style="4" customWidth="1"/>
    <col min="248" max="16384" width="9.140625" style="1" customWidth="1"/>
  </cols>
  <sheetData>
    <row r="1" ht="12.75"/>
    <row r="2" ht="12.75"/>
    <row r="3" ht="12.75"/>
    <row r="4" ht="12.75">
      <c r="D4" s="2" t="s">
        <v>76</v>
      </c>
    </row>
    <row r="5" ht="12.75">
      <c r="D5" s="2"/>
    </row>
    <row r="7" spans="1:7" ht="12.75">
      <c r="A7" s="91" t="s">
        <v>99</v>
      </c>
      <c r="B7" s="91"/>
      <c r="C7" s="91"/>
      <c r="D7" s="91"/>
      <c r="E7" s="91"/>
      <c r="F7" s="91"/>
      <c r="G7" s="91"/>
    </row>
    <row r="8" spans="1:7" ht="12.75">
      <c r="A8" s="91" t="s">
        <v>125</v>
      </c>
      <c r="B8" s="91"/>
      <c r="C8" s="91"/>
      <c r="D8" s="91"/>
      <c r="E8" s="91"/>
      <c r="F8" s="91"/>
      <c r="G8" s="91"/>
    </row>
    <row r="9" spans="1:7" ht="12.75">
      <c r="A9" s="7"/>
      <c r="B9" s="7"/>
      <c r="C9" s="7"/>
      <c r="D9" s="7"/>
      <c r="E9" s="7"/>
      <c r="F9" s="7"/>
      <c r="G9" s="7"/>
    </row>
    <row r="10" spans="4:7" ht="12.75">
      <c r="D10" s="2"/>
      <c r="E10" s="3"/>
      <c r="F10" s="3"/>
      <c r="G10" s="6" t="s">
        <v>28</v>
      </c>
    </row>
    <row r="11" spans="5:7" ht="12.75">
      <c r="E11" s="6" t="s">
        <v>18</v>
      </c>
      <c r="F11" s="3"/>
      <c r="G11" s="6" t="s">
        <v>19</v>
      </c>
    </row>
    <row r="12" spans="5:7" ht="12.75">
      <c r="E12" s="6" t="s">
        <v>19</v>
      </c>
      <c r="F12" s="3"/>
      <c r="G12" s="6" t="s">
        <v>3</v>
      </c>
    </row>
    <row r="13" spans="5:7" ht="12.75">
      <c r="E13" s="6" t="s">
        <v>73</v>
      </c>
      <c r="F13" s="3"/>
      <c r="G13" s="6" t="s">
        <v>4</v>
      </c>
    </row>
    <row r="14" spans="5:7" ht="12.75">
      <c r="E14" s="6" t="str">
        <f>'Bursa-PL'!H15</f>
        <v>31.12.2010</v>
      </c>
      <c r="F14" s="3"/>
      <c r="G14" s="6" t="str">
        <f>'Bursa-PL'!J15</f>
        <v>31.12.2009</v>
      </c>
    </row>
    <row r="15" spans="5:7" ht="12.75">
      <c r="E15" s="6" t="s">
        <v>29</v>
      </c>
      <c r="F15" s="3"/>
      <c r="G15" s="6" t="s">
        <v>29</v>
      </c>
    </row>
    <row r="18" spans="1:7" ht="12.75">
      <c r="A18" s="1" t="s">
        <v>94</v>
      </c>
      <c r="E18" s="12">
        <v>38299</v>
      </c>
      <c r="F18" s="12"/>
      <c r="G18" s="12">
        <v>-13477</v>
      </c>
    </row>
    <row r="19" spans="5:7" ht="12.75">
      <c r="E19" s="12"/>
      <c r="F19" s="12"/>
      <c r="G19" s="12"/>
    </row>
    <row r="20" spans="1:7" ht="12.75">
      <c r="A20" s="1" t="s">
        <v>102</v>
      </c>
      <c r="E20" s="12">
        <v>759.346</v>
      </c>
      <c r="F20" s="12"/>
      <c r="G20" s="12">
        <v>-8784</v>
      </c>
    </row>
    <row r="21" spans="5:7" ht="12.75">
      <c r="E21" s="12"/>
      <c r="F21" s="12"/>
      <c r="G21" s="12"/>
    </row>
    <row r="22" spans="1:7" ht="12.75">
      <c r="A22" s="1" t="s">
        <v>103</v>
      </c>
      <c r="E22" s="12">
        <f>-41765+61</f>
        <v>-41704</v>
      </c>
      <c r="F22" s="12"/>
      <c r="G22" s="12">
        <v>9548</v>
      </c>
    </row>
    <row r="23" spans="5:7" ht="12.75">
      <c r="E23" s="12"/>
      <c r="F23" s="12"/>
      <c r="G23" s="12"/>
    </row>
    <row r="24" spans="5:7" ht="12.75">
      <c r="E24" s="13"/>
      <c r="F24" s="10"/>
      <c r="G24" s="13"/>
    </row>
    <row r="25" spans="1:7" ht="12.75">
      <c r="A25" s="1" t="s">
        <v>104</v>
      </c>
      <c r="E25" s="10">
        <f>E18+E20+E22</f>
        <v>-2645.6540000000023</v>
      </c>
      <c r="F25" s="10"/>
      <c r="G25" s="10">
        <f>G18+G20+G22</f>
        <v>-12713</v>
      </c>
    </row>
    <row r="26" spans="5:7" ht="12.75">
      <c r="E26" s="10"/>
      <c r="F26" s="10"/>
      <c r="G26" s="10"/>
    </row>
    <row r="27" spans="1:7" ht="12.75">
      <c r="A27" s="1" t="s">
        <v>81</v>
      </c>
      <c r="E27" s="10">
        <v>5169</v>
      </c>
      <c r="F27" s="10"/>
      <c r="G27" s="10">
        <v>14510</v>
      </c>
    </row>
    <row r="28" spans="5:7" ht="12.75">
      <c r="E28" s="10"/>
      <c r="F28" s="10"/>
      <c r="G28" s="10"/>
    </row>
    <row r="29" spans="1:7" ht="13.5" thickBot="1">
      <c r="A29" s="1" t="s">
        <v>80</v>
      </c>
      <c r="E29" s="11">
        <f>E25+E27</f>
        <v>2523.3459999999977</v>
      </c>
      <c r="F29" s="10"/>
      <c r="G29" s="11">
        <f>G25+G27</f>
        <v>1797</v>
      </c>
    </row>
    <row r="30" spans="5:7" ht="13.5" thickTop="1">
      <c r="E30" s="12"/>
      <c r="F30" s="10"/>
      <c r="G30" s="5"/>
    </row>
    <row r="31" spans="10:13" ht="12.75">
      <c r="J31" s="1"/>
      <c r="K31" s="1"/>
      <c r="L31" s="1"/>
      <c r="M31" s="1"/>
    </row>
    <row r="32" ht="12.75">
      <c r="A32" s="1" t="s">
        <v>82</v>
      </c>
    </row>
    <row r="34" spans="5:7" ht="12.75">
      <c r="E34" s="6" t="s">
        <v>62</v>
      </c>
      <c r="G34" s="6" t="s">
        <v>62</v>
      </c>
    </row>
    <row r="35" spans="5:7" ht="12.75">
      <c r="E35" s="6" t="str">
        <f>E14</f>
        <v>31.12.2010</v>
      </c>
      <c r="F35" s="6"/>
      <c r="G35" s="6" t="str">
        <f>G14</f>
        <v>31.12.2009</v>
      </c>
    </row>
    <row r="36" spans="5:7" ht="12.75">
      <c r="E36" s="6" t="s">
        <v>27</v>
      </c>
      <c r="F36" s="6"/>
      <c r="G36" s="6" t="s">
        <v>27</v>
      </c>
    </row>
    <row r="37" spans="5:7" ht="12.75">
      <c r="E37" s="6"/>
      <c r="F37" s="6"/>
      <c r="G37" s="6"/>
    </row>
    <row r="38" spans="2:7" ht="12.75">
      <c r="B38" s="20" t="s">
        <v>70</v>
      </c>
      <c r="C38" s="20"/>
      <c r="D38" s="20"/>
      <c r="E38" s="21">
        <v>4505</v>
      </c>
      <c r="F38" s="10"/>
      <c r="G38" s="10">
        <v>8803</v>
      </c>
    </row>
    <row r="39" spans="2:7" ht="12.75">
      <c r="B39" s="1" t="s">
        <v>14</v>
      </c>
      <c r="E39" s="10">
        <v>-1982</v>
      </c>
      <c r="F39" s="10"/>
      <c r="G39" s="10">
        <v>-7006</v>
      </c>
    </row>
    <row r="40" spans="5:7" ht="13.5" thickBot="1">
      <c r="E40" s="11">
        <f>SUM(E38:E39)</f>
        <v>2523</v>
      </c>
      <c r="F40" s="10"/>
      <c r="G40" s="11">
        <f>SUM(G38:G39)</f>
        <v>1797</v>
      </c>
    </row>
    <row r="41" spans="5:6" ht="13.5" thickTop="1">
      <c r="E41" s="10"/>
      <c r="F41" s="10"/>
    </row>
    <row r="44" ht="12.75">
      <c r="A44" s="14" t="s">
        <v>100</v>
      </c>
    </row>
    <row r="45" ht="12.75">
      <c r="A45" s="14" t="s">
        <v>87</v>
      </c>
    </row>
    <row r="47" spans="4:5" ht="12.75">
      <c r="D47" s="69"/>
      <c r="E47" s="17" t="s">
        <v>124</v>
      </c>
    </row>
    <row r="58" ht="12.75">
      <c r="D58" s="69"/>
    </row>
  </sheetData>
  <sheetProtection/>
  <mergeCells count="2">
    <mergeCell ref="A7:G7"/>
    <mergeCell ref="A8:G8"/>
  </mergeCells>
  <printOptions/>
  <pageMargins left="0.7480314960629921" right="0.11811023622047245" top="0.5118110236220472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Zecon Engineering Berhad</cp:lastModifiedBy>
  <cp:lastPrinted>2011-02-28T07:30:14Z</cp:lastPrinted>
  <dcterms:created xsi:type="dcterms:W3CDTF">1997-08-18T07:33:50Z</dcterms:created>
  <dcterms:modified xsi:type="dcterms:W3CDTF">2011-02-28T07:47:54Z</dcterms:modified>
  <cp:category/>
  <cp:version/>
  <cp:contentType/>
  <cp:contentStatus/>
</cp:coreProperties>
</file>